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C:\Users\Sukhvinder.Rai\OneDrive\National Grid\Welcome to the RIIO - T2 SharePoint Site - ET_Main_Repository\Holding Area\00. Cross Cutting\"/>
    </mc:Choice>
  </mc:AlternateContent>
  <xr:revisionPtr revIDLastSave="0" documentId="11_410E483C17C642C6DF821F3F125FEEACEF19F3C0" xr6:coauthVersionLast="41" xr6:coauthVersionMax="41" xr10:uidLastSave="{00000000-0000-0000-0000-000000000000}"/>
  <bookViews>
    <workbookView xWindow="21480" yWindow="-120" windowWidth="21840" windowHeight="13740" tabRatio="656" firstSheet="2" activeTab="2" xr2:uid="{00000000-000D-0000-FFFF-FFFF00000000}"/>
  </bookViews>
  <sheets>
    <sheet name="Version_History" sheetId="7" r:id="rId1"/>
    <sheet name="Changes_Log" sheetId="14" r:id="rId2"/>
    <sheet name="Scoring" sheetId="6" r:id="rId3"/>
    <sheet name="Summary_Table_3.4" sheetId="8" r:id="rId4"/>
    <sheet name="Impact-Probability_Matrix" sheetId="5" r:id="rId5"/>
    <sheet name="ET_Submissions" sheetId="11" r:id="rId6"/>
    <sheet name="GT_Submissions" sheetId="12" r:id="rId7"/>
    <sheet name="GD_Submissions" sheetId="13" r:id="rId8"/>
    <sheet name="ED_Submissions" sheetId="9" r:id="rId9"/>
  </sheets>
  <externalReferences>
    <externalReference r:id="rId10"/>
  </externalReferences>
  <definedNames>
    <definedName name="_xlnm._FilterDatabase" localSheetId="2" hidden="1">Scoring!$A$15:$R$234</definedName>
    <definedName name="_xlnm._FilterDatabase" localSheetId="3" hidden="1">Summary_Table_3.4!$A$23:$I$23</definedName>
    <definedName name="_ftn1" localSheetId="2">Scoring!$V$24</definedName>
    <definedName name="_ftn2" localSheetId="2">Scoring!#REF!</definedName>
    <definedName name="_ftnref1" localSheetId="2">Scoring!$V$16</definedName>
    <definedName name="_ftnref2" localSheetId="2">Scoring!#REF!</definedName>
    <definedName name="_xlnm.Print_Area" localSheetId="2">Scoring!$A$12:$R$241</definedName>
    <definedName name="_xlnm.Print_Area" localSheetId="3">Summary_Table_3.4!$A:$U</definedName>
    <definedName name="_xlnm.Print_Titles" localSheetId="7">GD_Submissions!$16:$16</definedName>
    <definedName name="_xlnm.Print_Titles" localSheetId="3">Summary_Table_3.4!$17:$23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99" i="8" l="1"/>
  <c r="K199" i="8"/>
  <c r="L199" i="8"/>
  <c r="P199" i="8"/>
  <c r="J200" i="8"/>
  <c r="K200" i="8"/>
  <c r="L200" i="8"/>
  <c r="P200" i="8"/>
  <c r="J201" i="8"/>
  <c r="K201" i="8"/>
  <c r="L201" i="8"/>
  <c r="P201" i="8"/>
  <c r="J202" i="8"/>
  <c r="K202" i="8"/>
  <c r="L202" i="8"/>
  <c r="P202" i="8"/>
  <c r="J203" i="8"/>
  <c r="K203" i="8"/>
  <c r="L203" i="8"/>
  <c r="P203" i="8"/>
  <c r="J204" i="8"/>
  <c r="K204" i="8"/>
  <c r="L204" i="8"/>
  <c r="P204" i="8"/>
  <c r="J205" i="8"/>
  <c r="K205" i="8"/>
  <c r="L205" i="8"/>
  <c r="P205" i="8"/>
  <c r="J206" i="8"/>
  <c r="K206" i="8"/>
  <c r="L206" i="8"/>
  <c r="P206" i="8"/>
  <c r="J207" i="8"/>
  <c r="K207" i="8"/>
  <c r="L207" i="8"/>
  <c r="P207" i="8"/>
  <c r="J208" i="8"/>
  <c r="K208" i="8"/>
  <c r="L208" i="8"/>
  <c r="P208" i="8"/>
  <c r="J209" i="8"/>
  <c r="K209" i="8"/>
  <c r="L209" i="8"/>
  <c r="P209" i="8"/>
  <c r="J210" i="8"/>
  <c r="K210" i="8"/>
  <c r="L210" i="8"/>
  <c r="P210" i="8"/>
  <c r="J211" i="8"/>
  <c r="K211" i="8"/>
  <c r="L211" i="8"/>
  <c r="P211" i="8"/>
  <c r="J212" i="8"/>
  <c r="K212" i="8"/>
  <c r="L212" i="8"/>
  <c r="P212" i="8"/>
  <c r="J213" i="8"/>
  <c r="K213" i="8"/>
  <c r="L213" i="8"/>
  <c r="P213" i="8"/>
  <c r="J214" i="8"/>
  <c r="K214" i="8"/>
  <c r="L214" i="8"/>
  <c r="P214" i="8"/>
  <c r="J215" i="8"/>
  <c r="K215" i="8"/>
  <c r="L215" i="8"/>
  <c r="P215" i="8"/>
  <c r="J216" i="8"/>
  <c r="K216" i="8"/>
  <c r="L216" i="8"/>
  <c r="P216" i="8"/>
  <c r="J217" i="8"/>
  <c r="K217" i="8"/>
  <c r="L217" i="8"/>
  <c r="P217" i="8"/>
  <c r="J218" i="8"/>
  <c r="K218" i="8"/>
  <c r="L218" i="8"/>
  <c r="P218" i="8"/>
  <c r="J219" i="8"/>
  <c r="K219" i="8"/>
  <c r="L219" i="8"/>
  <c r="P219" i="8"/>
  <c r="J220" i="8"/>
  <c r="K220" i="8"/>
  <c r="L220" i="8"/>
  <c r="P220" i="8"/>
  <c r="J221" i="8"/>
  <c r="K221" i="8"/>
  <c r="L221" i="8"/>
  <c r="P221" i="8"/>
  <c r="J222" i="8"/>
  <c r="K222" i="8"/>
  <c r="L222" i="8"/>
  <c r="P222" i="8"/>
  <c r="J223" i="8"/>
  <c r="K223" i="8"/>
  <c r="L223" i="8"/>
  <c r="P223" i="8"/>
  <c r="Q223" i="8"/>
  <c r="R223" i="8"/>
  <c r="J224" i="8"/>
  <c r="K224" i="8"/>
  <c r="L224" i="8"/>
  <c r="P224" i="8"/>
  <c r="J225" i="8"/>
  <c r="K225" i="8"/>
  <c r="L225" i="8"/>
  <c r="P225" i="8"/>
  <c r="J226" i="8"/>
  <c r="K226" i="8"/>
  <c r="L226" i="8"/>
  <c r="P226" i="8"/>
  <c r="J227" i="8"/>
  <c r="K227" i="8"/>
  <c r="L227" i="8"/>
  <c r="P227" i="8"/>
  <c r="J228" i="8"/>
  <c r="K228" i="8"/>
  <c r="L228" i="8"/>
  <c r="P228" i="8"/>
  <c r="J229" i="8"/>
  <c r="K229" i="8"/>
  <c r="L229" i="8"/>
  <c r="P229" i="8"/>
  <c r="J230" i="8"/>
  <c r="K230" i="8"/>
  <c r="L230" i="8"/>
  <c r="P230" i="8"/>
  <c r="J231" i="8"/>
  <c r="K231" i="8"/>
  <c r="L231" i="8"/>
  <c r="P231" i="8"/>
  <c r="J232" i="8"/>
  <c r="K232" i="8"/>
  <c r="L232" i="8"/>
  <c r="P232" i="8"/>
  <c r="J233" i="8"/>
  <c r="K233" i="8"/>
  <c r="L233" i="8"/>
  <c r="P233" i="8"/>
  <c r="J234" i="8"/>
  <c r="K234" i="8"/>
  <c r="L234" i="8"/>
  <c r="P234" i="8"/>
  <c r="J235" i="8"/>
  <c r="K235" i="8"/>
  <c r="L235" i="8"/>
  <c r="P235" i="8"/>
  <c r="A223" i="6" l="1"/>
  <c r="D223" i="6"/>
  <c r="P223" i="6"/>
  <c r="A224" i="6"/>
  <c r="D224" i="6"/>
  <c r="P224" i="6"/>
  <c r="A225" i="6"/>
  <c r="D225" i="6"/>
  <c r="P225" i="6"/>
  <c r="A226" i="6"/>
  <c r="D226" i="6"/>
  <c r="P226" i="6"/>
  <c r="A227" i="6"/>
  <c r="D227" i="6"/>
  <c r="P227" i="6"/>
  <c r="A228" i="6"/>
  <c r="D228" i="6"/>
  <c r="P228" i="6"/>
  <c r="A229" i="6"/>
  <c r="D229" i="6"/>
  <c r="P229" i="6"/>
  <c r="A230" i="6"/>
  <c r="D230" i="6"/>
  <c r="P230" i="6"/>
  <c r="A231" i="6"/>
  <c r="D231" i="6"/>
  <c r="P231" i="6"/>
  <c r="P222" i="6"/>
  <c r="D222" i="6"/>
  <c r="A222" i="6"/>
  <c r="P221" i="6"/>
  <c r="D221" i="6"/>
  <c r="A221" i="6"/>
  <c r="P220" i="6"/>
  <c r="D220" i="6"/>
  <c r="A220" i="6"/>
  <c r="P219" i="6"/>
  <c r="D219" i="6"/>
  <c r="A219" i="6"/>
  <c r="P218" i="6"/>
  <c r="D218" i="6"/>
  <c r="A218" i="6"/>
  <c r="P217" i="6"/>
  <c r="D217" i="6"/>
  <c r="A217" i="6"/>
  <c r="P216" i="6"/>
  <c r="D216" i="6"/>
  <c r="A216" i="6"/>
  <c r="P215" i="6"/>
  <c r="D215" i="6"/>
  <c r="A215" i="6"/>
  <c r="P214" i="6"/>
  <c r="D214" i="6"/>
  <c r="A214" i="6"/>
  <c r="P213" i="6"/>
  <c r="D213" i="6"/>
  <c r="A213" i="6"/>
  <c r="P212" i="6"/>
  <c r="D212" i="6"/>
  <c r="A212" i="6"/>
  <c r="P211" i="6"/>
  <c r="D211" i="6"/>
  <c r="A211" i="6"/>
  <c r="P210" i="6"/>
  <c r="D210" i="6"/>
  <c r="A210" i="6"/>
  <c r="P209" i="6"/>
  <c r="D209" i="6"/>
  <c r="A209" i="6"/>
  <c r="P208" i="6"/>
  <c r="D208" i="6"/>
  <c r="A208" i="6"/>
  <c r="P207" i="6"/>
  <c r="D207" i="6"/>
  <c r="A207" i="6"/>
  <c r="P206" i="6"/>
  <c r="D206" i="6"/>
  <c r="A206" i="6"/>
  <c r="P205" i="6"/>
  <c r="D205" i="6"/>
  <c r="A205" i="6"/>
  <c r="P204" i="6"/>
  <c r="D204" i="6"/>
  <c r="A204" i="6"/>
  <c r="P203" i="6"/>
  <c r="D203" i="6"/>
  <c r="A203" i="6"/>
  <c r="P202" i="6"/>
  <c r="D202" i="6"/>
  <c r="A202" i="6"/>
  <c r="P201" i="6"/>
  <c r="D201" i="6"/>
  <c r="A201" i="6"/>
  <c r="P200" i="6"/>
  <c r="D200" i="6"/>
  <c r="A200" i="6"/>
  <c r="P199" i="6"/>
  <c r="D199" i="6"/>
  <c r="A199" i="6"/>
  <c r="P198" i="6"/>
  <c r="D198" i="6"/>
  <c r="A198" i="6"/>
  <c r="P197" i="6"/>
  <c r="D197" i="6"/>
  <c r="A197" i="6"/>
  <c r="P196" i="6"/>
  <c r="D196" i="6"/>
  <c r="A196" i="6"/>
  <c r="P195" i="6"/>
  <c r="D195" i="6"/>
  <c r="A195" i="6"/>
  <c r="P194" i="6"/>
  <c r="D194" i="6"/>
  <c r="A194" i="6"/>
  <c r="P193" i="6"/>
  <c r="D193" i="6"/>
  <c r="A193" i="6"/>
  <c r="P192" i="6"/>
  <c r="D192" i="6"/>
  <c r="A192" i="6"/>
  <c r="D20" i="8" l="1"/>
  <c r="J197" i="8" l="1"/>
  <c r="K197" i="8"/>
  <c r="L197" i="8"/>
  <c r="P197" i="8"/>
  <c r="J198" i="8"/>
  <c r="K198" i="8"/>
  <c r="L198" i="8"/>
  <c r="P198" i="8"/>
  <c r="P189" i="6" l="1"/>
  <c r="P190" i="6"/>
  <c r="P191" i="6"/>
  <c r="D189" i="6"/>
  <c r="D190" i="6"/>
  <c r="D191" i="6"/>
  <c r="A189" i="6"/>
  <c r="A190" i="6"/>
  <c r="A191" i="6"/>
  <c r="A232" i="6"/>
  <c r="B12" i="9" l="1"/>
  <c r="C9" i="9"/>
  <c r="B9" i="9"/>
  <c r="B8" i="9"/>
  <c r="B6" i="9"/>
  <c r="B5" i="9"/>
  <c r="Z30" i="6" l="1"/>
  <c r="AA30" i="6" l="1"/>
  <c r="B12" i="13" l="1"/>
  <c r="C9" i="13"/>
  <c r="B9" i="13"/>
  <c r="B8" i="13"/>
  <c r="B6" i="13"/>
  <c r="B5" i="13"/>
  <c r="C9" i="12"/>
  <c r="B12" i="12"/>
  <c r="B9" i="12"/>
  <c r="B8" i="12"/>
  <c r="B6" i="12"/>
  <c r="B5" i="12"/>
  <c r="B12" i="11"/>
  <c r="B5" i="11"/>
  <c r="B9" i="11"/>
  <c r="B8" i="11"/>
  <c r="C91" i="13"/>
  <c r="C90" i="13"/>
  <c r="C89" i="13"/>
  <c r="C88" i="13"/>
  <c r="C92" i="13"/>
  <c r="C87" i="13"/>
  <c r="C86" i="13"/>
  <c r="C85" i="13"/>
  <c r="C80" i="13"/>
  <c r="C73" i="13"/>
  <c r="C72" i="13"/>
  <c r="C64" i="13"/>
  <c r="C56" i="13"/>
  <c r="C54" i="13"/>
  <c r="C42" i="13"/>
  <c r="C38" i="13"/>
  <c r="C31" i="13"/>
  <c r="C30" i="13"/>
  <c r="C23" i="13"/>
  <c r="C22" i="13"/>
  <c r="C19" i="13"/>
  <c r="A2" i="14" l="1"/>
  <c r="A3" i="14" l="1"/>
  <c r="A4" i="14" s="1"/>
  <c r="A5" i="14" l="1"/>
  <c r="A6" i="14" l="1"/>
  <c r="A7" i="14" l="1"/>
  <c r="A8" i="14" s="1"/>
  <c r="A9" i="14" l="1"/>
  <c r="A10" i="14" s="1"/>
  <c r="A11" i="14" s="1"/>
  <c r="A12" i="14" s="1"/>
  <c r="A13" i="14" l="1"/>
  <c r="A14" i="14" s="1"/>
  <c r="A15" i="14" s="1"/>
  <c r="A16" i="14" s="1"/>
  <c r="A17" i="14" s="1"/>
  <c r="A18" i="14" s="1"/>
  <c r="A19" i="14" s="1"/>
  <c r="A20" i="14" s="1"/>
  <c r="A21" i="14" s="1"/>
  <c r="A22" i="14" s="1"/>
  <c r="A23" i="14" s="1"/>
  <c r="A24" i="14" s="1"/>
  <c r="A25" i="14" s="1"/>
  <c r="A26" i="14" s="1"/>
  <c r="A27" i="14" s="1"/>
  <c r="A28" i="14" s="1"/>
  <c r="A29" i="14" s="1"/>
  <c r="A30" i="14" s="1"/>
  <c r="A31" i="14" s="1"/>
  <c r="A33" i="14" s="1"/>
  <c r="A34" i="14" s="1"/>
  <c r="A35" i="14" s="1"/>
  <c r="A36" i="14" s="1"/>
  <c r="A37" i="14" s="1"/>
  <c r="A38" i="14" s="1"/>
  <c r="A39" i="14" s="1"/>
  <c r="A40" i="14" s="1"/>
  <c r="A41" i="14" s="1"/>
  <c r="A42" i="14" s="1"/>
  <c r="A43" i="14" s="1"/>
  <c r="A44" i="14" s="1"/>
  <c r="A45" i="14" s="1"/>
  <c r="A46" i="14" s="1"/>
  <c r="A47" i="14" s="1"/>
  <c r="A48" i="14" s="1"/>
  <c r="A49" i="14" s="1"/>
  <c r="A50" i="14" s="1"/>
  <c r="A51" i="14" s="1"/>
  <c r="A19" i="13"/>
  <c r="A19" i="12"/>
  <c r="A19" i="11"/>
  <c r="C9" i="11"/>
  <c r="A20" i="12" l="1"/>
  <c r="A20" i="13"/>
  <c r="A21" i="13"/>
  <c r="A22" i="13" s="1"/>
  <c r="A20" i="11"/>
  <c r="A21" i="11" s="1"/>
  <c r="A21" i="12" l="1"/>
  <c r="A23" i="13"/>
  <c r="A22" i="11"/>
  <c r="B6" i="11"/>
  <c r="A24" i="13" l="1"/>
  <c r="A22" i="12"/>
  <c r="A23" i="11"/>
  <c r="P24" i="8"/>
  <c r="A23" i="12" l="1"/>
  <c r="A25" i="13"/>
  <c r="A26" i="13" s="1"/>
  <c r="A24" i="11"/>
  <c r="H19" i="8"/>
  <c r="A25" i="11" l="1"/>
  <c r="A24" i="12"/>
  <c r="A25" i="12" s="1"/>
  <c r="A27" i="13"/>
  <c r="P196" i="8"/>
  <c r="L196" i="8"/>
  <c r="K196" i="8"/>
  <c r="J196" i="8"/>
  <c r="P195" i="8"/>
  <c r="L195" i="8"/>
  <c r="K195" i="8"/>
  <c r="J195" i="8"/>
  <c r="P194" i="8"/>
  <c r="L194" i="8"/>
  <c r="K194" i="8"/>
  <c r="J194" i="8"/>
  <c r="P193" i="8"/>
  <c r="L193" i="8"/>
  <c r="K193" i="8"/>
  <c r="J193" i="8"/>
  <c r="P192" i="8"/>
  <c r="L192" i="8"/>
  <c r="K192" i="8"/>
  <c r="J192" i="8"/>
  <c r="P191" i="8"/>
  <c r="L191" i="8"/>
  <c r="K191" i="8"/>
  <c r="J191" i="8"/>
  <c r="P190" i="8"/>
  <c r="L190" i="8"/>
  <c r="K190" i="8"/>
  <c r="J190" i="8"/>
  <c r="P189" i="8"/>
  <c r="L189" i="8"/>
  <c r="K189" i="8"/>
  <c r="J189" i="8"/>
  <c r="P188" i="8"/>
  <c r="L188" i="8"/>
  <c r="K188" i="8"/>
  <c r="J188" i="8"/>
  <c r="P187" i="8"/>
  <c r="L187" i="8"/>
  <c r="K187" i="8"/>
  <c r="J187" i="8"/>
  <c r="P186" i="8"/>
  <c r="L186" i="8"/>
  <c r="K186" i="8"/>
  <c r="J186" i="8"/>
  <c r="P185" i="8"/>
  <c r="L185" i="8"/>
  <c r="K185" i="8"/>
  <c r="J185" i="8"/>
  <c r="P184" i="8"/>
  <c r="L184" i="8"/>
  <c r="K184" i="8"/>
  <c r="J184" i="8"/>
  <c r="P183" i="8"/>
  <c r="L183" i="8"/>
  <c r="K183" i="8"/>
  <c r="J183" i="8"/>
  <c r="P182" i="8"/>
  <c r="L182" i="8"/>
  <c r="K182" i="8"/>
  <c r="J182" i="8"/>
  <c r="P181" i="8"/>
  <c r="L181" i="8"/>
  <c r="K181" i="8"/>
  <c r="J181" i="8"/>
  <c r="P180" i="8"/>
  <c r="L180" i="8"/>
  <c r="K180" i="8"/>
  <c r="J180" i="8"/>
  <c r="P179" i="8"/>
  <c r="L179" i="8"/>
  <c r="K179" i="8"/>
  <c r="J179" i="8"/>
  <c r="P178" i="8"/>
  <c r="L178" i="8"/>
  <c r="K178" i="8"/>
  <c r="J178" i="8"/>
  <c r="P177" i="8"/>
  <c r="L177" i="8"/>
  <c r="K177" i="8"/>
  <c r="J177" i="8"/>
  <c r="P176" i="8"/>
  <c r="L176" i="8"/>
  <c r="K176" i="8"/>
  <c r="J176" i="8"/>
  <c r="P175" i="8"/>
  <c r="L175" i="8"/>
  <c r="K175" i="8"/>
  <c r="J175" i="8"/>
  <c r="P174" i="8"/>
  <c r="L174" i="8"/>
  <c r="K174" i="8"/>
  <c r="J174" i="8"/>
  <c r="P173" i="8"/>
  <c r="L173" i="8"/>
  <c r="K173" i="8"/>
  <c r="J173" i="8"/>
  <c r="P172" i="8"/>
  <c r="L172" i="8"/>
  <c r="K172" i="8"/>
  <c r="J172" i="8"/>
  <c r="P171" i="8"/>
  <c r="L171" i="8"/>
  <c r="K171" i="8"/>
  <c r="J171" i="8"/>
  <c r="P170" i="8"/>
  <c r="L170" i="8"/>
  <c r="K170" i="8"/>
  <c r="J170" i="8"/>
  <c r="P169" i="8"/>
  <c r="L169" i="8"/>
  <c r="K169" i="8"/>
  <c r="J169" i="8"/>
  <c r="P168" i="8"/>
  <c r="L168" i="8"/>
  <c r="K168" i="8"/>
  <c r="J168" i="8"/>
  <c r="P167" i="8"/>
  <c r="L167" i="8"/>
  <c r="K167" i="8"/>
  <c r="J167" i="8"/>
  <c r="P166" i="8"/>
  <c r="L166" i="8"/>
  <c r="K166" i="8"/>
  <c r="J166" i="8"/>
  <c r="P165" i="8"/>
  <c r="L165" i="8"/>
  <c r="K165" i="8"/>
  <c r="J165" i="8"/>
  <c r="P164" i="8"/>
  <c r="L164" i="8"/>
  <c r="K164" i="8"/>
  <c r="J164" i="8"/>
  <c r="P163" i="8"/>
  <c r="L163" i="8"/>
  <c r="K163" i="8"/>
  <c r="J163" i="8"/>
  <c r="P162" i="8"/>
  <c r="L162" i="8"/>
  <c r="K162" i="8"/>
  <c r="J162" i="8"/>
  <c r="P161" i="8"/>
  <c r="L161" i="8"/>
  <c r="K161" i="8"/>
  <c r="J161" i="8"/>
  <c r="P160" i="8"/>
  <c r="L160" i="8"/>
  <c r="K160" i="8"/>
  <c r="J160" i="8"/>
  <c r="P159" i="8"/>
  <c r="L159" i="8"/>
  <c r="K159" i="8"/>
  <c r="J159" i="8"/>
  <c r="P158" i="8"/>
  <c r="L158" i="8"/>
  <c r="K158" i="8"/>
  <c r="J158" i="8"/>
  <c r="P157" i="8"/>
  <c r="L157" i="8"/>
  <c r="K157" i="8"/>
  <c r="J157" i="8"/>
  <c r="P156" i="8"/>
  <c r="L156" i="8"/>
  <c r="K156" i="8"/>
  <c r="J156" i="8"/>
  <c r="P155" i="8"/>
  <c r="L155" i="8"/>
  <c r="K155" i="8"/>
  <c r="J155" i="8"/>
  <c r="P154" i="8"/>
  <c r="L154" i="8"/>
  <c r="K154" i="8"/>
  <c r="J154" i="8"/>
  <c r="P153" i="8"/>
  <c r="L153" i="8"/>
  <c r="K153" i="8"/>
  <c r="J153" i="8"/>
  <c r="R152" i="8"/>
  <c r="Q152" i="8"/>
  <c r="P152" i="8"/>
  <c r="L152" i="8"/>
  <c r="K152" i="8"/>
  <c r="J152" i="8"/>
  <c r="R151" i="8"/>
  <c r="Q151" i="8"/>
  <c r="P151" i="8"/>
  <c r="L151" i="8"/>
  <c r="K151" i="8"/>
  <c r="J151" i="8"/>
  <c r="P150" i="8"/>
  <c r="L150" i="8"/>
  <c r="K150" i="8"/>
  <c r="J150" i="8"/>
  <c r="P149" i="8"/>
  <c r="L149" i="8"/>
  <c r="K149" i="8"/>
  <c r="J149" i="8"/>
  <c r="P148" i="8"/>
  <c r="L148" i="8"/>
  <c r="K148" i="8"/>
  <c r="J148" i="8"/>
  <c r="P147" i="8"/>
  <c r="L147" i="8"/>
  <c r="K147" i="8"/>
  <c r="J147" i="8"/>
  <c r="P146" i="8"/>
  <c r="L146" i="8"/>
  <c r="K146" i="8"/>
  <c r="J146" i="8"/>
  <c r="P145" i="8"/>
  <c r="L145" i="8"/>
  <c r="K145" i="8"/>
  <c r="J145" i="8"/>
  <c r="P144" i="8"/>
  <c r="L144" i="8"/>
  <c r="K144" i="8"/>
  <c r="J144" i="8"/>
  <c r="R143" i="8"/>
  <c r="Q143" i="8"/>
  <c r="P143" i="8"/>
  <c r="L143" i="8"/>
  <c r="K143" i="8"/>
  <c r="J143" i="8"/>
  <c r="R142" i="8"/>
  <c r="Q142" i="8"/>
  <c r="P142" i="8"/>
  <c r="L142" i="8"/>
  <c r="K142" i="8"/>
  <c r="J142" i="8"/>
  <c r="R141" i="8"/>
  <c r="Q141" i="8"/>
  <c r="P141" i="8"/>
  <c r="L141" i="8"/>
  <c r="K141" i="8"/>
  <c r="J141" i="8"/>
  <c r="R140" i="8"/>
  <c r="Q140" i="8"/>
  <c r="P140" i="8"/>
  <c r="L140" i="8"/>
  <c r="K140" i="8"/>
  <c r="J140" i="8"/>
  <c r="R139" i="8"/>
  <c r="Q139" i="8"/>
  <c r="P139" i="8"/>
  <c r="L139" i="8"/>
  <c r="K139" i="8"/>
  <c r="J139" i="8"/>
  <c r="R138" i="8"/>
  <c r="Q138" i="8"/>
  <c r="P138" i="8"/>
  <c r="L138" i="8"/>
  <c r="K138" i="8"/>
  <c r="J138" i="8"/>
  <c r="R137" i="8"/>
  <c r="Q137" i="8"/>
  <c r="P137" i="8"/>
  <c r="L137" i="8"/>
  <c r="K137" i="8"/>
  <c r="J137" i="8"/>
  <c r="R136" i="8"/>
  <c r="Q136" i="8"/>
  <c r="P136" i="8"/>
  <c r="L136" i="8"/>
  <c r="K136" i="8"/>
  <c r="J136" i="8"/>
  <c r="R135" i="8"/>
  <c r="Q135" i="8"/>
  <c r="P135" i="8"/>
  <c r="L135" i="8"/>
  <c r="K135" i="8"/>
  <c r="J135" i="8"/>
  <c r="R134" i="8"/>
  <c r="Q134" i="8"/>
  <c r="P134" i="8"/>
  <c r="L134" i="8"/>
  <c r="K134" i="8"/>
  <c r="J134" i="8"/>
  <c r="R133" i="8"/>
  <c r="Q133" i="8"/>
  <c r="P133" i="8"/>
  <c r="L133" i="8"/>
  <c r="K133" i="8"/>
  <c r="J133" i="8"/>
  <c r="R132" i="8"/>
  <c r="Q132" i="8"/>
  <c r="P132" i="8"/>
  <c r="L132" i="8"/>
  <c r="K132" i="8"/>
  <c r="J132" i="8"/>
  <c r="R131" i="8"/>
  <c r="Q131" i="8"/>
  <c r="P131" i="8"/>
  <c r="L131" i="8"/>
  <c r="K131" i="8"/>
  <c r="J131" i="8"/>
  <c r="R130" i="8"/>
  <c r="Q130" i="8"/>
  <c r="P130" i="8"/>
  <c r="L130" i="8"/>
  <c r="K130" i="8"/>
  <c r="J130" i="8"/>
  <c r="R129" i="8"/>
  <c r="Q129" i="8"/>
  <c r="P129" i="8"/>
  <c r="L129" i="8"/>
  <c r="K129" i="8"/>
  <c r="J129" i="8"/>
  <c r="R128" i="8"/>
  <c r="Q128" i="8"/>
  <c r="P128" i="8"/>
  <c r="L128" i="8"/>
  <c r="K128" i="8"/>
  <c r="J128" i="8"/>
  <c r="R127" i="8"/>
  <c r="Q127" i="8"/>
  <c r="P127" i="8"/>
  <c r="L127" i="8"/>
  <c r="K127" i="8"/>
  <c r="J127" i="8"/>
  <c r="R126" i="8"/>
  <c r="Q126" i="8"/>
  <c r="P126" i="8"/>
  <c r="L126" i="8"/>
  <c r="K126" i="8"/>
  <c r="J126" i="8"/>
  <c r="R125" i="8"/>
  <c r="Q125" i="8"/>
  <c r="P125" i="8"/>
  <c r="L125" i="8"/>
  <c r="K125" i="8"/>
  <c r="J125" i="8"/>
  <c r="R124" i="8"/>
  <c r="Q124" i="8"/>
  <c r="P124" i="8"/>
  <c r="L124" i="8"/>
  <c r="K124" i="8"/>
  <c r="J124" i="8"/>
  <c r="R123" i="8"/>
  <c r="Q123" i="8"/>
  <c r="P123" i="8"/>
  <c r="L123" i="8"/>
  <c r="K123" i="8"/>
  <c r="J123" i="8"/>
  <c r="R122" i="8"/>
  <c r="Q122" i="8"/>
  <c r="P122" i="8"/>
  <c r="L122" i="8"/>
  <c r="K122" i="8"/>
  <c r="J122" i="8"/>
  <c r="R121" i="8"/>
  <c r="Q121" i="8"/>
  <c r="P121" i="8"/>
  <c r="L121" i="8"/>
  <c r="K121" i="8"/>
  <c r="J121" i="8"/>
  <c r="R120" i="8"/>
  <c r="Q120" i="8"/>
  <c r="P120" i="8"/>
  <c r="L120" i="8"/>
  <c r="K120" i="8"/>
  <c r="J120" i="8"/>
  <c r="R119" i="8"/>
  <c r="Q119" i="8"/>
  <c r="P119" i="8"/>
  <c r="L119" i="8"/>
  <c r="K119" i="8"/>
  <c r="J119" i="8"/>
  <c r="R118" i="8"/>
  <c r="Q118" i="8"/>
  <c r="P118" i="8"/>
  <c r="L118" i="8"/>
  <c r="K118" i="8"/>
  <c r="J118" i="8"/>
  <c r="R117" i="8"/>
  <c r="Q117" i="8"/>
  <c r="P117" i="8"/>
  <c r="L117" i="8"/>
  <c r="K117" i="8"/>
  <c r="J117" i="8"/>
  <c r="R116" i="8"/>
  <c r="Q116" i="8"/>
  <c r="P116" i="8"/>
  <c r="L116" i="8"/>
  <c r="K116" i="8"/>
  <c r="J116" i="8"/>
  <c r="R115" i="8"/>
  <c r="Q115" i="8"/>
  <c r="P115" i="8"/>
  <c r="L115" i="8"/>
  <c r="K115" i="8"/>
  <c r="J115" i="8"/>
  <c r="R114" i="8"/>
  <c r="Q114" i="8"/>
  <c r="P114" i="8"/>
  <c r="L114" i="8"/>
  <c r="K114" i="8"/>
  <c r="J114" i="8"/>
  <c r="R113" i="8"/>
  <c r="Q113" i="8"/>
  <c r="P113" i="8"/>
  <c r="L113" i="8"/>
  <c r="K113" i="8"/>
  <c r="J113" i="8"/>
  <c r="R112" i="8"/>
  <c r="Q112" i="8"/>
  <c r="P112" i="8"/>
  <c r="L112" i="8"/>
  <c r="K112" i="8"/>
  <c r="J112" i="8"/>
  <c r="R111" i="8"/>
  <c r="Q111" i="8"/>
  <c r="P111" i="8"/>
  <c r="L111" i="8"/>
  <c r="K111" i="8"/>
  <c r="J111" i="8"/>
  <c r="R110" i="8"/>
  <c r="Q110" i="8"/>
  <c r="P110" i="8"/>
  <c r="L110" i="8"/>
  <c r="K110" i="8"/>
  <c r="J110" i="8"/>
  <c r="R109" i="8"/>
  <c r="Q109" i="8"/>
  <c r="P109" i="8"/>
  <c r="L109" i="8"/>
  <c r="K109" i="8"/>
  <c r="J109" i="8"/>
  <c r="R108" i="8"/>
  <c r="Q108" i="8"/>
  <c r="P108" i="8"/>
  <c r="L108" i="8"/>
  <c r="K108" i="8"/>
  <c r="J108" i="8"/>
  <c r="R107" i="8"/>
  <c r="Q107" i="8"/>
  <c r="P107" i="8"/>
  <c r="L107" i="8"/>
  <c r="K107" i="8"/>
  <c r="J107" i="8"/>
  <c r="R106" i="8"/>
  <c r="Q106" i="8"/>
  <c r="P106" i="8"/>
  <c r="L106" i="8"/>
  <c r="K106" i="8"/>
  <c r="J106" i="8"/>
  <c r="R105" i="8"/>
  <c r="Q105" i="8"/>
  <c r="P105" i="8"/>
  <c r="L105" i="8"/>
  <c r="K105" i="8"/>
  <c r="J105" i="8"/>
  <c r="R104" i="8"/>
  <c r="Q104" i="8"/>
  <c r="P104" i="8"/>
  <c r="L104" i="8"/>
  <c r="K104" i="8"/>
  <c r="J104" i="8"/>
  <c r="R103" i="8"/>
  <c r="Q103" i="8"/>
  <c r="P103" i="8"/>
  <c r="L103" i="8"/>
  <c r="K103" i="8"/>
  <c r="J103" i="8"/>
  <c r="R102" i="8"/>
  <c r="Q102" i="8"/>
  <c r="P102" i="8"/>
  <c r="L102" i="8"/>
  <c r="K102" i="8"/>
  <c r="J102" i="8"/>
  <c r="R101" i="8"/>
  <c r="Q101" i="8"/>
  <c r="P101" i="8"/>
  <c r="L101" i="8"/>
  <c r="K101" i="8"/>
  <c r="J101" i="8"/>
  <c r="R100" i="8"/>
  <c r="Q100" i="8"/>
  <c r="P100" i="8"/>
  <c r="L100" i="8"/>
  <c r="K100" i="8"/>
  <c r="J100" i="8"/>
  <c r="R99" i="8"/>
  <c r="Q99" i="8"/>
  <c r="P99" i="8"/>
  <c r="L99" i="8"/>
  <c r="K99" i="8"/>
  <c r="J99" i="8"/>
  <c r="R98" i="8"/>
  <c r="Q98" i="8"/>
  <c r="P98" i="8"/>
  <c r="L98" i="8"/>
  <c r="K98" i="8"/>
  <c r="J98" i="8"/>
  <c r="R97" i="8"/>
  <c r="Q97" i="8"/>
  <c r="P97" i="8"/>
  <c r="L97" i="8"/>
  <c r="K97" i="8"/>
  <c r="J97" i="8"/>
  <c r="R96" i="8"/>
  <c r="Q96" i="8"/>
  <c r="P96" i="8"/>
  <c r="L96" i="8"/>
  <c r="K96" i="8"/>
  <c r="J96" i="8"/>
  <c r="R95" i="8"/>
  <c r="Q95" i="8"/>
  <c r="P95" i="8"/>
  <c r="L95" i="8"/>
  <c r="K95" i="8"/>
  <c r="J95" i="8"/>
  <c r="R94" i="8"/>
  <c r="Q94" i="8"/>
  <c r="P94" i="8"/>
  <c r="L94" i="8"/>
  <c r="K94" i="8"/>
  <c r="J94" i="8"/>
  <c r="R93" i="8"/>
  <c r="Q93" i="8"/>
  <c r="P93" i="8"/>
  <c r="L93" i="8"/>
  <c r="K93" i="8"/>
  <c r="J93" i="8"/>
  <c r="R92" i="8"/>
  <c r="Q92" i="8"/>
  <c r="P92" i="8"/>
  <c r="L92" i="8"/>
  <c r="K92" i="8"/>
  <c r="J92" i="8"/>
  <c r="R91" i="8"/>
  <c r="Q91" i="8"/>
  <c r="P91" i="8"/>
  <c r="L91" i="8"/>
  <c r="K91" i="8"/>
  <c r="J91" i="8"/>
  <c r="R90" i="8"/>
  <c r="Q90" i="8"/>
  <c r="P90" i="8"/>
  <c r="L90" i="8"/>
  <c r="K90" i="8"/>
  <c r="J90" i="8"/>
  <c r="R89" i="8"/>
  <c r="Q89" i="8"/>
  <c r="P89" i="8"/>
  <c r="L89" i="8"/>
  <c r="K89" i="8"/>
  <c r="J89" i="8"/>
  <c r="R88" i="8"/>
  <c r="Q88" i="8"/>
  <c r="P88" i="8"/>
  <c r="L88" i="8"/>
  <c r="K88" i="8"/>
  <c r="J88" i="8"/>
  <c r="R87" i="8"/>
  <c r="Q87" i="8"/>
  <c r="P87" i="8"/>
  <c r="L87" i="8"/>
  <c r="K87" i="8"/>
  <c r="J87" i="8"/>
  <c r="R86" i="8"/>
  <c r="Q86" i="8"/>
  <c r="P86" i="8"/>
  <c r="L86" i="8"/>
  <c r="K86" i="8"/>
  <c r="J86" i="8"/>
  <c r="R85" i="8"/>
  <c r="Q85" i="8"/>
  <c r="P85" i="8"/>
  <c r="L85" i="8"/>
  <c r="K85" i="8"/>
  <c r="J85" i="8"/>
  <c r="R84" i="8"/>
  <c r="Q84" i="8"/>
  <c r="P84" i="8"/>
  <c r="L84" i="8"/>
  <c r="K84" i="8"/>
  <c r="J84" i="8"/>
  <c r="R83" i="8"/>
  <c r="Q83" i="8"/>
  <c r="P83" i="8"/>
  <c r="L83" i="8"/>
  <c r="K83" i="8"/>
  <c r="J83" i="8"/>
  <c r="R82" i="8"/>
  <c r="Q82" i="8"/>
  <c r="P82" i="8"/>
  <c r="L82" i="8"/>
  <c r="K82" i="8"/>
  <c r="J82" i="8"/>
  <c r="R81" i="8"/>
  <c r="Q81" i="8"/>
  <c r="P81" i="8"/>
  <c r="L81" i="8"/>
  <c r="K81" i="8"/>
  <c r="J81" i="8"/>
  <c r="R80" i="8"/>
  <c r="Q80" i="8"/>
  <c r="P80" i="8"/>
  <c r="L80" i="8"/>
  <c r="K80" i="8"/>
  <c r="J80" i="8"/>
  <c r="R79" i="8"/>
  <c r="Q79" i="8"/>
  <c r="P79" i="8"/>
  <c r="L79" i="8"/>
  <c r="K79" i="8"/>
  <c r="J79" i="8"/>
  <c r="R78" i="8"/>
  <c r="Q78" i="8"/>
  <c r="P78" i="8"/>
  <c r="L78" i="8"/>
  <c r="K78" i="8"/>
  <c r="J78" i="8"/>
  <c r="R77" i="8"/>
  <c r="Q77" i="8"/>
  <c r="P77" i="8"/>
  <c r="L77" i="8"/>
  <c r="K77" i="8"/>
  <c r="J77" i="8"/>
  <c r="R76" i="8"/>
  <c r="Q76" i="8"/>
  <c r="P76" i="8"/>
  <c r="L76" i="8"/>
  <c r="K76" i="8"/>
  <c r="J76" i="8"/>
  <c r="R75" i="8"/>
  <c r="Q75" i="8"/>
  <c r="P75" i="8"/>
  <c r="L75" i="8"/>
  <c r="K75" i="8"/>
  <c r="J75" i="8"/>
  <c r="R74" i="8"/>
  <c r="Q74" i="8"/>
  <c r="P74" i="8"/>
  <c r="L74" i="8"/>
  <c r="K74" i="8"/>
  <c r="J74" i="8"/>
  <c r="R73" i="8"/>
  <c r="Q73" i="8"/>
  <c r="P73" i="8"/>
  <c r="L73" i="8"/>
  <c r="K73" i="8"/>
  <c r="J73" i="8"/>
  <c r="R72" i="8"/>
  <c r="Q72" i="8"/>
  <c r="P72" i="8"/>
  <c r="L72" i="8"/>
  <c r="K72" i="8"/>
  <c r="J72" i="8"/>
  <c r="R71" i="8"/>
  <c r="Q71" i="8"/>
  <c r="P71" i="8"/>
  <c r="L71" i="8"/>
  <c r="K71" i="8"/>
  <c r="J71" i="8"/>
  <c r="R70" i="8"/>
  <c r="Q70" i="8"/>
  <c r="P70" i="8"/>
  <c r="L70" i="8"/>
  <c r="K70" i="8"/>
  <c r="J70" i="8"/>
  <c r="R69" i="8"/>
  <c r="Q69" i="8"/>
  <c r="P69" i="8"/>
  <c r="L69" i="8"/>
  <c r="K69" i="8"/>
  <c r="J69" i="8"/>
  <c r="R68" i="8"/>
  <c r="Q68" i="8"/>
  <c r="P68" i="8"/>
  <c r="L68" i="8"/>
  <c r="K68" i="8"/>
  <c r="J68" i="8"/>
  <c r="R67" i="8"/>
  <c r="Q67" i="8"/>
  <c r="P67" i="8"/>
  <c r="L67" i="8"/>
  <c r="K67" i="8"/>
  <c r="J67" i="8"/>
  <c r="R66" i="8"/>
  <c r="Q66" i="8"/>
  <c r="P66" i="8"/>
  <c r="L66" i="8"/>
  <c r="K66" i="8"/>
  <c r="J66" i="8"/>
  <c r="R65" i="8"/>
  <c r="Q65" i="8"/>
  <c r="P65" i="8"/>
  <c r="L65" i="8"/>
  <c r="K65" i="8"/>
  <c r="J65" i="8"/>
  <c r="R64" i="8"/>
  <c r="Q64" i="8"/>
  <c r="P64" i="8"/>
  <c r="L64" i="8"/>
  <c r="K64" i="8"/>
  <c r="J64" i="8"/>
  <c r="R63" i="8"/>
  <c r="Q63" i="8"/>
  <c r="P63" i="8"/>
  <c r="L63" i="8"/>
  <c r="K63" i="8"/>
  <c r="J63" i="8"/>
  <c r="R62" i="8"/>
  <c r="Q62" i="8"/>
  <c r="P62" i="8"/>
  <c r="L62" i="8"/>
  <c r="K62" i="8"/>
  <c r="J62" i="8"/>
  <c r="R61" i="8"/>
  <c r="Q61" i="8"/>
  <c r="P61" i="8"/>
  <c r="L61" i="8"/>
  <c r="K61" i="8"/>
  <c r="J61" i="8"/>
  <c r="R60" i="8"/>
  <c r="Q60" i="8"/>
  <c r="P60" i="8"/>
  <c r="L60" i="8"/>
  <c r="K60" i="8"/>
  <c r="J60" i="8"/>
  <c r="R59" i="8"/>
  <c r="Q59" i="8"/>
  <c r="P59" i="8"/>
  <c r="L59" i="8"/>
  <c r="K59" i="8"/>
  <c r="J59" i="8"/>
  <c r="R58" i="8"/>
  <c r="Q58" i="8"/>
  <c r="P58" i="8"/>
  <c r="L58" i="8"/>
  <c r="K58" i="8"/>
  <c r="J58" i="8"/>
  <c r="R57" i="8"/>
  <c r="Q57" i="8"/>
  <c r="P57" i="8"/>
  <c r="L57" i="8"/>
  <c r="K57" i="8"/>
  <c r="J57" i="8"/>
  <c r="R56" i="8"/>
  <c r="Q56" i="8"/>
  <c r="P56" i="8"/>
  <c r="L56" i="8"/>
  <c r="K56" i="8"/>
  <c r="J56" i="8"/>
  <c r="R55" i="8"/>
  <c r="Q55" i="8"/>
  <c r="P55" i="8"/>
  <c r="L55" i="8"/>
  <c r="K55" i="8"/>
  <c r="J55" i="8"/>
  <c r="R54" i="8"/>
  <c r="Q54" i="8"/>
  <c r="P54" i="8"/>
  <c r="L54" i="8"/>
  <c r="K54" i="8"/>
  <c r="J54" i="8"/>
  <c r="R53" i="8"/>
  <c r="Q53" i="8"/>
  <c r="P53" i="8"/>
  <c r="L53" i="8"/>
  <c r="K53" i="8"/>
  <c r="J53" i="8"/>
  <c r="R52" i="8"/>
  <c r="Q52" i="8"/>
  <c r="P52" i="8"/>
  <c r="L52" i="8"/>
  <c r="K52" i="8"/>
  <c r="J52" i="8"/>
  <c r="R51" i="8"/>
  <c r="Q51" i="8"/>
  <c r="P51" i="8"/>
  <c r="L51" i="8"/>
  <c r="K51" i="8"/>
  <c r="J51" i="8"/>
  <c r="R50" i="8"/>
  <c r="Q50" i="8"/>
  <c r="P50" i="8"/>
  <c r="L50" i="8"/>
  <c r="K50" i="8"/>
  <c r="J50" i="8"/>
  <c r="R49" i="8"/>
  <c r="Q49" i="8"/>
  <c r="P49" i="8"/>
  <c r="L49" i="8"/>
  <c r="K49" i="8"/>
  <c r="J49" i="8"/>
  <c r="R48" i="8"/>
  <c r="Q48" i="8"/>
  <c r="P48" i="8"/>
  <c r="L48" i="8"/>
  <c r="K48" i="8"/>
  <c r="J48" i="8"/>
  <c r="R47" i="8"/>
  <c r="Q47" i="8"/>
  <c r="P47" i="8"/>
  <c r="L47" i="8"/>
  <c r="K47" i="8"/>
  <c r="J47" i="8"/>
  <c r="R46" i="8"/>
  <c r="Q46" i="8"/>
  <c r="P46" i="8"/>
  <c r="L46" i="8"/>
  <c r="K46" i="8"/>
  <c r="J46" i="8"/>
  <c r="R45" i="8"/>
  <c r="Q45" i="8"/>
  <c r="P45" i="8"/>
  <c r="L45" i="8"/>
  <c r="K45" i="8"/>
  <c r="J45" i="8"/>
  <c r="R44" i="8"/>
  <c r="Q44" i="8"/>
  <c r="P44" i="8"/>
  <c r="L44" i="8"/>
  <c r="K44" i="8"/>
  <c r="J44" i="8"/>
  <c r="R43" i="8"/>
  <c r="Q43" i="8"/>
  <c r="P43" i="8"/>
  <c r="L43" i="8"/>
  <c r="K43" i="8"/>
  <c r="J43" i="8"/>
  <c r="R42" i="8"/>
  <c r="Q42" i="8"/>
  <c r="P42" i="8"/>
  <c r="L42" i="8"/>
  <c r="K42" i="8"/>
  <c r="J42" i="8"/>
  <c r="R41" i="8"/>
  <c r="Q41" i="8"/>
  <c r="P41" i="8"/>
  <c r="L41" i="8"/>
  <c r="K41" i="8"/>
  <c r="J41" i="8"/>
  <c r="R40" i="8"/>
  <c r="Q40" i="8"/>
  <c r="P40" i="8"/>
  <c r="L40" i="8"/>
  <c r="K40" i="8"/>
  <c r="J40" i="8"/>
  <c r="R39" i="8"/>
  <c r="Q39" i="8"/>
  <c r="P39" i="8"/>
  <c r="L39" i="8"/>
  <c r="K39" i="8"/>
  <c r="J39" i="8"/>
  <c r="R38" i="8"/>
  <c r="Q38" i="8"/>
  <c r="P38" i="8"/>
  <c r="L38" i="8"/>
  <c r="K38" i="8"/>
  <c r="J38" i="8"/>
  <c r="R37" i="8"/>
  <c r="Q37" i="8"/>
  <c r="P37" i="8"/>
  <c r="L37" i="8"/>
  <c r="K37" i="8"/>
  <c r="J37" i="8"/>
  <c r="R36" i="8"/>
  <c r="Q36" i="8"/>
  <c r="P36" i="8"/>
  <c r="L36" i="8"/>
  <c r="K36" i="8"/>
  <c r="J36" i="8"/>
  <c r="R35" i="8"/>
  <c r="Q35" i="8"/>
  <c r="P35" i="8"/>
  <c r="L35" i="8"/>
  <c r="K35" i="8"/>
  <c r="J35" i="8"/>
  <c r="R34" i="8"/>
  <c r="Q34" i="8"/>
  <c r="P34" i="8"/>
  <c r="L34" i="8"/>
  <c r="K34" i="8"/>
  <c r="J34" i="8"/>
  <c r="R33" i="8"/>
  <c r="Q33" i="8"/>
  <c r="P33" i="8"/>
  <c r="L33" i="8"/>
  <c r="K33" i="8"/>
  <c r="J33" i="8"/>
  <c r="R32" i="8"/>
  <c r="Q32" i="8"/>
  <c r="P32" i="8"/>
  <c r="L32" i="8"/>
  <c r="K32" i="8"/>
  <c r="J32" i="8"/>
  <c r="R31" i="8"/>
  <c r="Q31" i="8"/>
  <c r="P31" i="8"/>
  <c r="L31" i="8"/>
  <c r="K31" i="8"/>
  <c r="J31" i="8"/>
  <c r="R30" i="8"/>
  <c r="Q30" i="8"/>
  <c r="P30" i="8"/>
  <c r="L30" i="8"/>
  <c r="K30" i="8"/>
  <c r="J30" i="8"/>
  <c r="R29" i="8"/>
  <c r="Q29" i="8"/>
  <c r="P29" i="8"/>
  <c r="L29" i="8"/>
  <c r="K29" i="8"/>
  <c r="J29" i="8"/>
  <c r="R28" i="8"/>
  <c r="Q28" i="8"/>
  <c r="P28" i="8"/>
  <c r="L28" i="8"/>
  <c r="K28" i="8"/>
  <c r="J28" i="8"/>
  <c r="R27" i="8"/>
  <c r="Q27" i="8"/>
  <c r="P27" i="8"/>
  <c r="L27" i="8"/>
  <c r="K27" i="8"/>
  <c r="J27" i="8"/>
  <c r="R26" i="8"/>
  <c r="Q26" i="8"/>
  <c r="P26" i="8"/>
  <c r="L26" i="8"/>
  <c r="K26" i="8"/>
  <c r="J26" i="8"/>
  <c r="R25" i="8"/>
  <c r="Q25" i="8"/>
  <c r="P25" i="8"/>
  <c r="L25" i="8"/>
  <c r="K25" i="8"/>
  <c r="J25" i="8"/>
  <c r="Q24" i="8"/>
  <c r="K24" i="8"/>
  <c r="AK237" i="8" a="1"/>
  <c r="AK237" i="8" s="1"/>
  <c r="AC2" i="8" a="1"/>
  <c r="AC2" i="8" s="1"/>
  <c r="R24" i="8"/>
  <c r="L24" i="8"/>
  <c r="A26" i="12" l="1"/>
  <c r="A27" i="12" s="1"/>
  <c r="A26" i="11"/>
  <c r="A28" i="13"/>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V237" i="8"/>
  <c r="AC13" i="8"/>
  <c r="AC9" i="8"/>
  <c r="AR237" i="8"/>
  <c r="AC5" i="8"/>
  <c r="AN237" i="8"/>
  <c r="AU237" i="8"/>
  <c r="AQ237" i="8"/>
  <c r="AM237" i="8"/>
  <c r="AT237" i="8"/>
  <c r="AP237" i="8"/>
  <c r="AL237" i="8"/>
  <c r="AW237" i="8"/>
  <c r="AS237" i="8"/>
  <c r="AO237" i="8"/>
  <c r="AC12" i="8"/>
  <c r="AC8" i="8"/>
  <c r="AC4" i="8"/>
  <c r="AC11" i="8"/>
  <c r="AC7" i="8"/>
  <c r="AC3" i="8"/>
  <c r="AC14" i="8"/>
  <c r="AC10" i="8"/>
  <c r="AC6" i="8"/>
  <c r="Q233" i="8" l="1"/>
  <c r="A28" i="12"/>
  <c r="A29" i="12" s="1"/>
  <c r="R199" i="8"/>
  <c r="R201" i="8"/>
  <c r="R203" i="8"/>
  <c r="R205" i="8"/>
  <c r="R207" i="8"/>
  <c r="R209" i="8"/>
  <c r="R211" i="8"/>
  <c r="R213" i="8"/>
  <c r="R215" i="8"/>
  <c r="R217" i="8"/>
  <c r="R219" i="8"/>
  <c r="R221" i="8"/>
  <c r="R225" i="8"/>
  <c r="R227" i="8"/>
  <c r="R229" i="8"/>
  <c r="R231" i="8"/>
  <c r="R233" i="8"/>
  <c r="R235" i="8"/>
  <c r="R222" i="8"/>
  <c r="R224" i="8"/>
  <c r="R228" i="8"/>
  <c r="R232" i="8"/>
  <c r="R200" i="8"/>
  <c r="R202" i="8"/>
  <c r="R204" i="8"/>
  <c r="R206" i="8"/>
  <c r="R208" i="8"/>
  <c r="R210" i="8"/>
  <c r="R212" i="8"/>
  <c r="R214" i="8"/>
  <c r="R216" i="8"/>
  <c r="R218" i="8"/>
  <c r="R220" i="8"/>
  <c r="R226" i="8"/>
  <c r="R230" i="8"/>
  <c r="R234" i="8"/>
  <c r="A27" i="11"/>
  <c r="A28" i="11" s="1"/>
  <c r="Q199" i="8"/>
  <c r="Q201" i="8"/>
  <c r="Q205" i="8"/>
  <c r="Q207" i="8"/>
  <c r="Q209" i="8"/>
  <c r="Q211" i="8"/>
  <c r="Q215" i="8"/>
  <c r="Q217" i="8"/>
  <c r="Q221" i="8"/>
  <c r="Q227" i="8"/>
  <c r="Q231" i="8"/>
  <c r="Q235" i="8"/>
  <c r="Q200" i="8"/>
  <c r="Q202" i="8"/>
  <c r="Q204" i="8"/>
  <c r="Q206" i="8"/>
  <c r="Q208" i="8"/>
  <c r="Q210" i="8"/>
  <c r="Q212" i="8"/>
  <c r="Q214" i="8"/>
  <c r="Q216" i="8"/>
  <c r="Q218" i="8"/>
  <c r="Q220" i="8"/>
  <c r="Q222" i="8"/>
  <c r="Q224" i="8"/>
  <c r="Q226" i="8"/>
  <c r="Q228" i="8"/>
  <c r="Q230" i="8"/>
  <c r="Q232" i="8"/>
  <c r="Q234" i="8"/>
  <c r="Q203" i="8"/>
  <c r="Q213" i="8"/>
  <c r="Q219" i="8"/>
  <c r="Q225" i="8"/>
  <c r="Q229" i="8"/>
  <c r="R198" i="8"/>
  <c r="R197" i="8"/>
  <c r="R189" i="8"/>
  <c r="Q197" i="8"/>
  <c r="Q198" i="8"/>
  <c r="Q189" i="8"/>
  <c r="Q190" i="8"/>
  <c r="Q188" i="8"/>
  <c r="Q184" i="8"/>
  <c r="Q178" i="8"/>
  <c r="Q164" i="8"/>
  <c r="Q160" i="8"/>
  <c r="Q150" i="8"/>
  <c r="Q148" i="8"/>
  <c r="Q195" i="8"/>
  <c r="Q193" i="8"/>
  <c r="Q191" i="8"/>
  <c r="Q187" i="8"/>
  <c r="Q185" i="8"/>
  <c r="Q183" i="8"/>
  <c r="Q181" i="8"/>
  <c r="Q179" i="8"/>
  <c r="Q177" i="8"/>
  <c r="Q175" i="8"/>
  <c r="Q173" i="8"/>
  <c r="Q171" i="8"/>
  <c r="Q167" i="8"/>
  <c r="Q165" i="8"/>
  <c r="Q163" i="8"/>
  <c r="Q161" i="8"/>
  <c r="Q159" i="8"/>
  <c r="Q157" i="8"/>
  <c r="Q155" i="8"/>
  <c r="Q153" i="8"/>
  <c r="Q149" i="8"/>
  <c r="Q147" i="8"/>
  <c r="Q145" i="8"/>
  <c r="Q194" i="8"/>
  <c r="Q186" i="8"/>
  <c r="Q182" i="8"/>
  <c r="Q180" i="8"/>
  <c r="Q176" i="8"/>
  <c r="Q174" i="8"/>
  <c r="Q172" i="8"/>
  <c r="Q168" i="8"/>
  <c r="Q166" i="8"/>
  <c r="Q162" i="8"/>
  <c r="Q158" i="8"/>
  <c r="Q156" i="8"/>
  <c r="Q154" i="8"/>
  <c r="Q146" i="8"/>
  <c r="Q144" i="8"/>
  <c r="Q196" i="8"/>
  <c r="Q169" i="8"/>
  <c r="Q192" i="8"/>
  <c r="Q170" i="8"/>
  <c r="R144" i="8"/>
  <c r="R196" i="8"/>
  <c r="R194" i="8"/>
  <c r="R192" i="8"/>
  <c r="R190" i="8"/>
  <c r="R188" i="8"/>
  <c r="R186" i="8"/>
  <c r="R184" i="8"/>
  <c r="R182" i="8"/>
  <c r="R180" i="8"/>
  <c r="R178" i="8"/>
  <c r="R176" i="8"/>
  <c r="R174" i="8"/>
  <c r="R172" i="8"/>
  <c r="R170" i="8"/>
  <c r="R168" i="8"/>
  <c r="R166" i="8"/>
  <c r="R164" i="8"/>
  <c r="R162" i="8"/>
  <c r="R160" i="8"/>
  <c r="R158" i="8"/>
  <c r="R156" i="8"/>
  <c r="R154" i="8"/>
  <c r="R150" i="8"/>
  <c r="R148" i="8"/>
  <c r="R146" i="8"/>
  <c r="R195" i="8"/>
  <c r="R193" i="8"/>
  <c r="R191" i="8"/>
  <c r="R187" i="8"/>
  <c r="R185" i="8"/>
  <c r="R183" i="8"/>
  <c r="R181" i="8"/>
  <c r="R179" i="8"/>
  <c r="R177" i="8"/>
  <c r="R175" i="8"/>
  <c r="R173" i="8"/>
  <c r="R171" i="8"/>
  <c r="R169" i="8"/>
  <c r="R167" i="8"/>
  <c r="R165" i="8"/>
  <c r="R163" i="8"/>
  <c r="R161" i="8"/>
  <c r="R159" i="8"/>
  <c r="R157" i="8"/>
  <c r="R155" i="8"/>
  <c r="R153" i="8"/>
  <c r="R149" i="8"/>
  <c r="R147" i="8"/>
  <c r="R145" i="8"/>
  <c r="A112" i="13"/>
  <c r="A113" i="13" s="1"/>
  <c r="A114" i="13"/>
  <c r="A115" i="13" s="1"/>
  <c r="A116" i="13" s="1"/>
  <c r="A117" i="13" s="1"/>
  <c r="A118" i="13" s="1"/>
  <c r="A30" i="12"/>
  <c r="A31" i="12" s="1"/>
  <c r="A32" i="12" s="1"/>
  <c r="A33" i="12" s="1"/>
  <c r="AQ2" i="8" a="1"/>
  <c r="AQ4" i="8" s="1"/>
  <c r="A29" i="11" l="1"/>
  <c r="A30" i="11" s="1"/>
  <c r="A34" i="12"/>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9" i="12" s="1"/>
  <c r="A91" i="12" s="1"/>
  <c r="A93" i="12" s="1"/>
  <c r="A94" i="12" s="1"/>
  <c r="A95" i="12" s="1"/>
  <c r="A96" i="12" s="1"/>
  <c r="A97" i="12" s="1"/>
  <c r="A98" i="12" s="1"/>
  <c r="A99" i="12" s="1"/>
  <c r="A100" i="12" s="1"/>
  <c r="A101" i="12" s="1"/>
  <c r="A102" i="12" s="1"/>
  <c r="A120" i="13"/>
  <c r="A119" i="13"/>
  <c r="A31" i="11"/>
  <c r="AQ11" i="8"/>
  <c r="AQ13" i="8"/>
  <c r="AQ8" i="8"/>
  <c r="AQ2" i="8"/>
  <c r="AQ3" i="8"/>
  <c r="AQ14" i="8"/>
  <c r="AQ6" i="8"/>
  <c r="AQ12" i="8"/>
  <c r="AQ10" i="8"/>
  <c r="AQ5" i="8"/>
  <c r="AQ7" i="8"/>
  <c r="AQ9" i="8"/>
  <c r="D18" i="8"/>
  <c r="B8" i="6"/>
  <c r="B7"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16" i="6"/>
  <c r="E199" i="8" l="1"/>
  <c r="E202" i="8"/>
  <c r="E204" i="8"/>
  <c r="E207" i="8"/>
  <c r="E209" i="8"/>
  <c r="E211" i="8"/>
  <c r="E214" i="8"/>
  <c r="E216" i="8"/>
  <c r="E219" i="8"/>
  <c r="E221" i="8"/>
  <c r="E223" i="8"/>
  <c r="E225" i="8"/>
  <c r="E228" i="8"/>
  <c r="E230" i="8"/>
  <c r="E233" i="8"/>
  <c r="E235" i="8"/>
  <c r="G224" i="8"/>
  <c r="G230" i="8"/>
  <c r="G233" i="8"/>
  <c r="G199" i="8"/>
  <c r="G200" i="8"/>
  <c r="G201" i="8"/>
  <c r="G202" i="8"/>
  <c r="G203" i="8"/>
  <c r="G204" i="8"/>
  <c r="G205" i="8"/>
  <c r="G206" i="8"/>
  <c r="G207" i="8"/>
  <c r="G208" i="8"/>
  <c r="G209" i="8"/>
  <c r="G210" i="8"/>
  <c r="G211" i="8"/>
  <c r="G212" i="8"/>
  <c r="G213" i="8"/>
  <c r="G214" i="8"/>
  <c r="G215" i="8"/>
  <c r="G216" i="8"/>
  <c r="G217" i="8"/>
  <c r="G218" i="8"/>
  <c r="G219" i="8"/>
  <c r="G220" i="8"/>
  <c r="G221" i="8"/>
  <c r="G222" i="8"/>
  <c r="G223" i="8"/>
  <c r="G226" i="8"/>
  <c r="G228" i="8"/>
  <c r="G232" i="8"/>
  <c r="G235" i="8"/>
  <c r="E200" i="8"/>
  <c r="E201" i="8"/>
  <c r="E203" i="8"/>
  <c r="E205" i="8"/>
  <c r="E206" i="8"/>
  <c r="E208" i="8"/>
  <c r="E210" i="8"/>
  <c r="E212" i="8"/>
  <c r="E213" i="8"/>
  <c r="E215" i="8"/>
  <c r="E217" i="8"/>
  <c r="E218" i="8"/>
  <c r="E220" i="8"/>
  <c r="E222" i="8"/>
  <c r="E224" i="8"/>
  <c r="E226" i="8"/>
  <c r="E227" i="8"/>
  <c r="E229" i="8"/>
  <c r="E231" i="8"/>
  <c r="E232" i="8"/>
  <c r="E234" i="8"/>
  <c r="G225" i="8"/>
  <c r="G227" i="8"/>
  <c r="G229" i="8"/>
  <c r="G231" i="8"/>
  <c r="G234" i="8"/>
  <c r="G197" i="8"/>
  <c r="G198" i="8"/>
  <c r="E197" i="8"/>
  <c r="E198" i="8"/>
  <c r="A1" i="8"/>
  <c r="A121" i="13"/>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H23" i="8"/>
  <c r="G23" i="8"/>
  <c r="E23" i="8"/>
  <c r="I23" i="8"/>
  <c r="F23" i="8"/>
  <c r="D23" i="8"/>
  <c r="P17" i="8"/>
  <c r="J22" i="8"/>
  <c r="J17" i="8"/>
  <c r="Y30" i="6"/>
  <c r="X30" i="6"/>
  <c r="AA29" i="6"/>
  <c r="Z29" i="6"/>
  <c r="Y29" i="6"/>
  <c r="X29" i="6"/>
  <c r="AA28" i="6"/>
  <c r="Z28" i="6"/>
  <c r="Y28" i="6"/>
  <c r="X28" i="6"/>
  <c r="AA27" i="6"/>
  <c r="Z27" i="6"/>
  <c r="Y27" i="6"/>
  <c r="X27" i="6"/>
  <c r="V33" i="6"/>
  <c r="A32" i="11" l="1"/>
  <c r="A33" i="11" s="1"/>
  <c r="A34" i="11" s="1"/>
  <c r="D55" i="6"/>
  <c r="E63" i="8" s="1"/>
  <c r="P55" i="6"/>
  <c r="G63" i="8" s="1"/>
  <c r="D56" i="6"/>
  <c r="E64" i="8" s="1"/>
  <c r="P56" i="6"/>
  <c r="G64" i="8" s="1"/>
  <c r="D57" i="6"/>
  <c r="E65" i="8" s="1"/>
  <c r="P57" i="6"/>
  <c r="G65" i="8" s="1"/>
  <c r="D58" i="6"/>
  <c r="E66" i="8" s="1"/>
  <c r="P58" i="6"/>
  <c r="G66" i="8" s="1"/>
  <c r="D59" i="6"/>
  <c r="E67" i="8" s="1"/>
  <c r="P59" i="6"/>
  <c r="G67" i="8" s="1"/>
  <c r="D60" i="6"/>
  <c r="E68" i="8" s="1"/>
  <c r="P60" i="6"/>
  <c r="G68" i="8" s="1"/>
  <c r="D61" i="6"/>
  <c r="E69" i="8" s="1"/>
  <c r="P61" i="6"/>
  <c r="G69" i="8" s="1"/>
  <c r="D62" i="6"/>
  <c r="E70" i="8" s="1"/>
  <c r="P62" i="6"/>
  <c r="G70" i="8" s="1"/>
  <c r="D63" i="6"/>
  <c r="E71" i="8" s="1"/>
  <c r="P63" i="6"/>
  <c r="G71" i="8" s="1"/>
  <c r="D64" i="6"/>
  <c r="E72" i="8" s="1"/>
  <c r="P64" i="6"/>
  <c r="G72" i="8" s="1"/>
  <c r="D65" i="6"/>
  <c r="E73" i="8" s="1"/>
  <c r="P65" i="6"/>
  <c r="G73" i="8" s="1"/>
  <c r="D66" i="6"/>
  <c r="E74" i="8" s="1"/>
  <c r="P66" i="6"/>
  <c r="G74" i="8" s="1"/>
  <c r="D67" i="6"/>
  <c r="E75" i="8" s="1"/>
  <c r="P67" i="6"/>
  <c r="G75" i="8" s="1"/>
  <c r="D68" i="6"/>
  <c r="E76" i="8" s="1"/>
  <c r="P68" i="6"/>
  <c r="G76" i="8" s="1"/>
  <c r="D69" i="6"/>
  <c r="E77" i="8" s="1"/>
  <c r="P69" i="6"/>
  <c r="G77" i="8" s="1"/>
  <c r="D70" i="6"/>
  <c r="E78" i="8" s="1"/>
  <c r="P70" i="6"/>
  <c r="G78" i="8" s="1"/>
  <c r="D71" i="6"/>
  <c r="E79" i="8" s="1"/>
  <c r="P71" i="6"/>
  <c r="G79" i="8" s="1"/>
  <c r="D72" i="6"/>
  <c r="E80" i="8" s="1"/>
  <c r="P72" i="6"/>
  <c r="G80" i="8" s="1"/>
  <c r="D73" i="6"/>
  <c r="E81" i="8" s="1"/>
  <c r="P73" i="6"/>
  <c r="G81" i="8" s="1"/>
  <c r="D74" i="6"/>
  <c r="E82" i="8" s="1"/>
  <c r="P74" i="6"/>
  <c r="G82" i="8" s="1"/>
  <c r="D75" i="6"/>
  <c r="E83" i="8" s="1"/>
  <c r="P75" i="6"/>
  <c r="G83" i="8" s="1"/>
  <c r="D76" i="6"/>
  <c r="E84" i="8" s="1"/>
  <c r="P76" i="6"/>
  <c r="G84" i="8" s="1"/>
  <c r="D77" i="6"/>
  <c r="E85" i="8" s="1"/>
  <c r="P77" i="6"/>
  <c r="G85" i="8" s="1"/>
  <c r="D78" i="6"/>
  <c r="E86" i="8" s="1"/>
  <c r="P78" i="6"/>
  <c r="G86" i="8" s="1"/>
  <c r="D79" i="6"/>
  <c r="E87" i="8" s="1"/>
  <c r="P79" i="6"/>
  <c r="G87" i="8" s="1"/>
  <c r="D80" i="6"/>
  <c r="E88" i="8" s="1"/>
  <c r="P80" i="6"/>
  <c r="G88" i="8" s="1"/>
  <c r="D81" i="6"/>
  <c r="E89" i="8" s="1"/>
  <c r="P81" i="6"/>
  <c r="G89" i="8" s="1"/>
  <c r="D82" i="6"/>
  <c r="E90" i="8" s="1"/>
  <c r="P82" i="6"/>
  <c r="G90" i="8" s="1"/>
  <c r="D83" i="6"/>
  <c r="E91" i="8" s="1"/>
  <c r="P83" i="6"/>
  <c r="G91" i="8" s="1"/>
  <c r="D84" i="6"/>
  <c r="E92" i="8" s="1"/>
  <c r="P84" i="6"/>
  <c r="G92" i="8" s="1"/>
  <c r="D85" i="6"/>
  <c r="E93" i="8" s="1"/>
  <c r="P85" i="6"/>
  <c r="G93" i="8" s="1"/>
  <c r="D86" i="6"/>
  <c r="E94" i="8" s="1"/>
  <c r="P86" i="6"/>
  <c r="G94" i="8" s="1"/>
  <c r="D87" i="6"/>
  <c r="E95" i="8" s="1"/>
  <c r="P87" i="6"/>
  <c r="G95" i="8" s="1"/>
  <c r="D88" i="6"/>
  <c r="E96" i="8" s="1"/>
  <c r="P88" i="6"/>
  <c r="G96" i="8" s="1"/>
  <c r="D89" i="6"/>
  <c r="E97" i="8" s="1"/>
  <c r="P89" i="6"/>
  <c r="G97" i="8" s="1"/>
  <c r="D90" i="6"/>
  <c r="E98" i="8" s="1"/>
  <c r="P90" i="6"/>
  <c r="G98" i="8" s="1"/>
  <c r="D91" i="6"/>
  <c r="E99" i="8" s="1"/>
  <c r="P91" i="6"/>
  <c r="G99" i="8" s="1"/>
  <c r="D92" i="6"/>
  <c r="E100" i="8" s="1"/>
  <c r="P92" i="6"/>
  <c r="G100" i="8" s="1"/>
  <c r="D93" i="6"/>
  <c r="E101" i="8" s="1"/>
  <c r="P93" i="6"/>
  <c r="G101" i="8" s="1"/>
  <c r="D94" i="6"/>
  <c r="E102" i="8" s="1"/>
  <c r="P94" i="6"/>
  <c r="G102" i="8" s="1"/>
  <c r="D95" i="6"/>
  <c r="E103" i="8" s="1"/>
  <c r="P95" i="6"/>
  <c r="G103" i="8" s="1"/>
  <c r="D96" i="6"/>
  <c r="E104" i="8" s="1"/>
  <c r="P96" i="6"/>
  <c r="G104" i="8" s="1"/>
  <c r="D97" i="6"/>
  <c r="E105" i="8" s="1"/>
  <c r="P97" i="6"/>
  <c r="G105" i="8" s="1"/>
  <c r="D98" i="6"/>
  <c r="E106" i="8" s="1"/>
  <c r="P98" i="6"/>
  <c r="G106" i="8" s="1"/>
  <c r="D99" i="6"/>
  <c r="E107" i="8" s="1"/>
  <c r="P99" i="6"/>
  <c r="G107" i="8" s="1"/>
  <c r="D100" i="6"/>
  <c r="E108" i="8" s="1"/>
  <c r="P100" i="6"/>
  <c r="G108" i="8" s="1"/>
  <c r="D101" i="6"/>
  <c r="E109" i="8" s="1"/>
  <c r="P101" i="6"/>
  <c r="G109" i="8" s="1"/>
  <c r="D102" i="6"/>
  <c r="E110" i="8" s="1"/>
  <c r="P102" i="6"/>
  <c r="G110" i="8" s="1"/>
  <c r="D103" i="6"/>
  <c r="E111" i="8" s="1"/>
  <c r="P103" i="6"/>
  <c r="G111" i="8" s="1"/>
  <c r="D104" i="6"/>
  <c r="E112" i="8" s="1"/>
  <c r="P104" i="6"/>
  <c r="G112" i="8" s="1"/>
  <c r="D105" i="6"/>
  <c r="E113" i="8" s="1"/>
  <c r="P105" i="6"/>
  <c r="G113" i="8" s="1"/>
  <c r="D106" i="6"/>
  <c r="E114" i="8" s="1"/>
  <c r="P106" i="6"/>
  <c r="G114" i="8" s="1"/>
  <c r="D107" i="6"/>
  <c r="E115" i="8" s="1"/>
  <c r="P107" i="6"/>
  <c r="G115" i="8" s="1"/>
  <c r="D108" i="6"/>
  <c r="E116" i="8" s="1"/>
  <c r="P108" i="6"/>
  <c r="G116" i="8" s="1"/>
  <c r="D109" i="6"/>
  <c r="E117" i="8" s="1"/>
  <c r="P109" i="6"/>
  <c r="G117" i="8" s="1"/>
  <c r="D110" i="6"/>
  <c r="E118" i="8" s="1"/>
  <c r="P110" i="6"/>
  <c r="G118" i="8" s="1"/>
  <c r="D111" i="6"/>
  <c r="E119" i="8" s="1"/>
  <c r="P111" i="6"/>
  <c r="G119" i="8" s="1"/>
  <c r="D112" i="6"/>
  <c r="E120" i="8" s="1"/>
  <c r="P112" i="6"/>
  <c r="G120" i="8" s="1"/>
  <c r="D113" i="6"/>
  <c r="E121" i="8" s="1"/>
  <c r="P113" i="6"/>
  <c r="G121" i="8" s="1"/>
  <c r="D114" i="6"/>
  <c r="E122" i="8" s="1"/>
  <c r="P114" i="6"/>
  <c r="G122" i="8" s="1"/>
  <c r="D115" i="6"/>
  <c r="E123" i="8" s="1"/>
  <c r="P115" i="6"/>
  <c r="G123" i="8" s="1"/>
  <c r="D116" i="6"/>
  <c r="E124" i="8" s="1"/>
  <c r="P116" i="6"/>
  <c r="G124" i="8" s="1"/>
  <c r="D117" i="6"/>
  <c r="E125" i="8" s="1"/>
  <c r="P117" i="6"/>
  <c r="G125" i="8" s="1"/>
  <c r="D118" i="6"/>
  <c r="E126" i="8" s="1"/>
  <c r="P118" i="6"/>
  <c r="G126" i="8" s="1"/>
  <c r="D119" i="6"/>
  <c r="E127" i="8" s="1"/>
  <c r="P119" i="6"/>
  <c r="G127" i="8" s="1"/>
  <c r="D120" i="6"/>
  <c r="E128" i="8" s="1"/>
  <c r="P120" i="6"/>
  <c r="G128" i="8" s="1"/>
  <c r="D121" i="6"/>
  <c r="E129" i="8" s="1"/>
  <c r="P121" i="6"/>
  <c r="G129" i="8" s="1"/>
  <c r="D122" i="6"/>
  <c r="E130" i="8" s="1"/>
  <c r="P122" i="6"/>
  <c r="G130" i="8" s="1"/>
  <c r="D123" i="6"/>
  <c r="E131" i="8" s="1"/>
  <c r="P123" i="6"/>
  <c r="G131" i="8" s="1"/>
  <c r="D124" i="6"/>
  <c r="E132" i="8" s="1"/>
  <c r="P124" i="6"/>
  <c r="G132" i="8" s="1"/>
  <c r="D125" i="6"/>
  <c r="E133" i="8" s="1"/>
  <c r="P125" i="6"/>
  <c r="G133" i="8" s="1"/>
  <c r="D126" i="6"/>
  <c r="E134" i="8" s="1"/>
  <c r="P126" i="6"/>
  <c r="G134" i="8" s="1"/>
  <c r="D127" i="6"/>
  <c r="E135" i="8" s="1"/>
  <c r="P127" i="6"/>
  <c r="G135" i="8" s="1"/>
  <c r="D128" i="6"/>
  <c r="E136" i="8" s="1"/>
  <c r="P128" i="6"/>
  <c r="G136" i="8" s="1"/>
  <c r="D129" i="6"/>
  <c r="E137" i="8" s="1"/>
  <c r="P129" i="6"/>
  <c r="G137" i="8" s="1"/>
  <c r="D130" i="6"/>
  <c r="E138" i="8" s="1"/>
  <c r="P130" i="6"/>
  <c r="G138" i="8" s="1"/>
  <c r="D131" i="6"/>
  <c r="E139" i="8" s="1"/>
  <c r="P131" i="6"/>
  <c r="G139" i="8" s="1"/>
  <c r="D132" i="6"/>
  <c r="E140" i="8" s="1"/>
  <c r="P132" i="6"/>
  <c r="G140" i="8" s="1"/>
  <c r="D133" i="6"/>
  <c r="E141" i="8" s="1"/>
  <c r="P133" i="6"/>
  <c r="G141" i="8" s="1"/>
  <c r="D134" i="6"/>
  <c r="E142" i="8" s="1"/>
  <c r="P134" i="6"/>
  <c r="G142" i="8" s="1"/>
  <c r="D135" i="6"/>
  <c r="E143" i="8" s="1"/>
  <c r="P135" i="6"/>
  <c r="G143" i="8" s="1"/>
  <c r="D136" i="6"/>
  <c r="E144" i="8" s="1"/>
  <c r="P136" i="6"/>
  <c r="G144" i="8" s="1"/>
  <c r="D137" i="6"/>
  <c r="E145" i="8" s="1"/>
  <c r="P137" i="6"/>
  <c r="G145" i="8" s="1"/>
  <c r="D138" i="6"/>
  <c r="E146" i="8" s="1"/>
  <c r="P138" i="6"/>
  <c r="G146" i="8" s="1"/>
  <c r="D139" i="6"/>
  <c r="E147" i="8" s="1"/>
  <c r="P139" i="6"/>
  <c r="G147" i="8" s="1"/>
  <c r="D140" i="6"/>
  <c r="E148" i="8" s="1"/>
  <c r="P140" i="6"/>
  <c r="G148" i="8" s="1"/>
  <c r="D141" i="6"/>
  <c r="E149" i="8" s="1"/>
  <c r="P141" i="6"/>
  <c r="G149" i="8" s="1"/>
  <c r="D142" i="6"/>
  <c r="E150" i="8" s="1"/>
  <c r="P142" i="6"/>
  <c r="G150" i="8" s="1"/>
  <c r="D143" i="6"/>
  <c r="E151" i="8" s="1"/>
  <c r="P143" i="6"/>
  <c r="G151" i="8" s="1"/>
  <c r="D144" i="6"/>
  <c r="E152" i="8" s="1"/>
  <c r="P144" i="6"/>
  <c r="G152" i="8" s="1"/>
  <c r="D145" i="6"/>
  <c r="E153" i="8" s="1"/>
  <c r="P145" i="6"/>
  <c r="G153" i="8" s="1"/>
  <c r="D146" i="6"/>
  <c r="E154" i="8" s="1"/>
  <c r="P146" i="6"/>
  <c r="G154" i="8" s="1"/>
  <c r="D147" i="6"/>
  <c r="E155" i="8" s="1"/>
  <c r="P147" i="6"/>
  <c r="G155" i="8" s="1"/>
  <c r="D148" i="6"/>
  <c r="E156" i="8" s="1"/>
  <c r="P148" i="6"/>
  <c r="G156" i="8" s="1"/>
  <c r="D149" i="6"/>
  <c r="E157" i="8" s="1"/>
  <c r="P149" i="6"/>
  <c r="G157" i="8" s="1"/>
  <c r="D150" i="6"/>
  <c r="E158" i="8" s="1"/>
  <c r="P150" i="6"/>
  <c r="G158" i="8" s="1"/>
  <c r="D151" i="6"/>
  <c r="E159" i="8" s="1"/>
  <c r="P151" i="6"/>
  <c r="G159" i="8" s="1"/>
  <c r="D152" i="6"/>
  <c r="E160" i="8" s="1"/>
  <c r="P152" i="6"/>
  <c r="G160" i="8" s="1"/>
  <c r="D153" i="6"/>
  <c r="E161" i="8" s="1"/>
  <c r="P153" i="6"/>
  <c r="G161" i="8" s="1"/>
  <c r="D154" i="6"/>
  <c r="E162" i="8" s="1"/>
  <c r="P154" i="6"/>
  <c r="G162" i="8" s="1"/>
  <c r="D155" i="6"/>
  <c r="E163" i="8" s="1"/>
  <c r="P155" i="6"/>
  <c r="G163" i="8" s="1"/>
  <c r="D156" i="6"/>
  <c r="E164" i="8" s="1"/>
  <c r="P156" i="6"/>
  <c r="G164" i="8" s="1"/>
  <c r="D157" i="6"/>
  <c r="E165" i="8" s="1"/>
  <c r="P157" i="6"/>
  <c r="G165" i="8" s="1"/>
  <c r="D158" i="6"/>
  <c r="E166" i="8" s="1"/>
  <c r="P158" i="6"/>
  <c r="G166" i="8" s="1"/>
  <c r="D159" i="6"/>
  <c r="E167" i="8" s="1"/>
  <c r="P159" i="6"/>
  <c r="G167" i="8" s="1"/>
  <c r="D160" i="6"/>
  <c r="E168" i="8" s="1"/>
  <c r="P160" i="6"/>
  <c r="G168" i="8" s="1"/>
  <c r="D161" i="6"/>
  <c r="E169" i="8" s="1"/>
  <c r="P161" i="6"/>
  <c r="G169" i="8" s="1"/>
  <c r="D162" i="6"/>
  <c r="E170" i="8" s="1"/>
  <c r="P162" i="6"/>
  <c r="G170" i="8" s="1"/>
  <c r="D163" i="6"/>
  <c r="E171" i="8" s="1"/>
  <c r="P163" i="6"/>
  <c r="G171" i="8" s="1"/>
  <c r="D164" i="6"/>
  <c r="E172" i="8" s="1"/>
  <c r="P164" i="6"/>
  <c r="G172" i="8" s="1"/>
  <c r="D165" i="6"/>
  <c r="E173" i="8" s="1"/>
  <c r="P165" i="6"/>
  <c r="G173" i="8" s="1"/>
  <c r="D166" i="6"/>
  <c r="E174" i="8" s="1"/>
  <c r="P166" i="6"/>
  <c r="G174" i="8" s="1"/>
  <c r="D167" i="6"/>
  <c r="E175" i="8" s="1"/>
  <c r="P167" i="6"/>
  <c r="G175" i="8" s="1"/>
  <c r="D168" i="6"/>
  <c r="E176" i="8" s="1"/>
  <c r="P168" i="6"/>
  <c r="G176" i="8" s="1"/>
  <c r="D169" i="6"/>
  <c r="E177" i="8" s="1"/>
  <c r="P169" i="6"/>
  <c r="G177" i="8" s="1"/>
  <c r="D170" i="6"/>
  <c r="E178" i="8" s="1"/>
  <c r="P170" i="6"/>
  <c r="G178" i="8" s="1"/>
  <c r="D171" i="6"/>
  <c r="E179" i="8" s="1"/>
  <c r="P171" i="6"/>
  <c r="G179" i="8" s="1"/>
  <c r="D172" i="6"/>
  <c r="E180" i="8" s="1"/>
  <c r="P172" i="6"/>
  <c r="G180" i="8" s="1"/>
  <c r="D173" i="6"/>
  <c r="E181" i="8" s="1"/>
  <c r="P173" i="6"/>
  <c r="G181" i="8" s="1"/>
  <c r="D174" i="6"/>
  <c r="E182" i="8" s="1"/>
  <c r="P174" i="6"/>
  <c r="G182" i="8" s="1"/>
  <c r="D175" i="6"/>
  <c r="E183" i="8" s="1"/>
  <c r="P175" i="6"/>
  <c r="G183" i="8" s="1"/>
  <c r="D176" i="6"/>
  <c r="E184" i="8" s="1"/>
  <c r="P176" i="6"/>
  <c r="G184" i="8" s="1"/>
  <c r="D177" i="6"/>
  <c r="E185" i="8" s="1"/>
  <c r="P177" i="6"/>
  <c r="G185" i="8" s="1"/>
  <c r="D178" i="6"/>
  <c r="E186" i="8" s="1"/>
  <c r="P178" i="6"/>
  <c r="G186" i="8" s="1"/>
  <c r="D179" i="6"/>
  <c r="E187" i="8" s="1"/>
  <c r="P179" i="6"/>
  <c r="G187" i="8" s="1"/>
  <c r="D180" i="6"/>
  <c r="E188" i="8" s="1"/>
  <c r="P180" i="6"/>
  <c r="G188" i="8" s="1"/>
  <c r="D181" i="6"/>
  <c r="E189" i="8" s="1"/>
  <c r="P181" i="6"/>
  <c r="G189" i="8" s="1"/>
  <c r="D182" i="6"/>
  <c r="E190" i="8" s="1"/>
  <c r="P182" i="6"/>
  <c r="G190" i="8" s="1"/>
  <c r="D183" i="6"/>
  <c r="E191" i="8" s="1"/>
  <c r="P183" i="6"/>
  <c r="G191" i="8" s="1"/>
  <c r="D184" i="6"/>
  <c r="E192" i="8" s="1"/>
  <c r="P184" i="6"/>
  <c r="G192" i="8" s="1"/>
  <c r="D185" i="6"/>
  <c r="E193" i="8" s="1"/>
  <c r="P185" i="6"/>
  <c r="G193" i="8" s="1"/>
  <c r="D186" i="6"/>
  <c r="E194" i="8" s="1"/>
  <c r="P186" i="6"/>
  <c r="G194" i="8" s="1"/>
  <c r="D187" i="6"/>
  <c r="E195" i="8" s="1"/>
  <c r="P187" i="6"/>
  <c r="G195" i="8" s="1"/>
  <c r="D188" i="6"/>
  <c r="E196" i="8" s="1"/>
  <c r="P188" i="6"/>
  <c r="G196" i="8" s="1"/>
  <c r="D232" i="6"/>
  <c r="P232" i="6"/>
  <c r="A35" i="11" l="1"/>
  <c r="A36" i="11" s="1"/>
  <c r="A37" i="11" s="1"/>
  <c r="A38" i="11" s="1"/>
  <c r="A39" i="11" s="1"/>
  <c r="A40" i="11" s="1"/>
  <c r="A41" i="11" s="1"/>
  <c r="A42" i="11" s="1"/>
  <c r="A43" i="11" s="1"/>
  <c r="A44" i="11" s="1"/>
  <c r="A45" i="11" s="1"/>
  <c r="A46" i="11" s="1"/>
  <c r="A47" i="11" s="1"/>
  <c r="A48" i="11" s="1"/>
  <c r="A49" i="11" s="1"/>
  <c r="A50" i="11" s="1"/>
  <c r="A51" i="11" s="1"/>
  <c r="A52" i="11" s="1"/>
  <c r="D42" i="6"/>
  <c r="E50" i="8" s="1"/>
  <c r="P42" i="6"/>
  <c r="G50" i="8" s="1"/>
  <c r="D43" i="6"/>
  <c r="E51" i="8" s="1"/>
  <c r="P43" i="6"/>
  <c r="G51" i="8" s="1"/>
  <c r="D44" i="6"/>
  <c r="E52" i="8" s="1"/>
  <c r="P44" i="6"/>
  <c r="G52" i="8" s="1"/>
  <c r="D45" i="6"/>
  <c r="E53" i="8" s="1"/>
  <c r="P45" i="6"/>
  <c r="G53" i="8" s="1"/>
  <c r="D46" i="6"/>
  <c r="E54" i="8" s="1"/>
  <c r="P46" i="6"/>
  <c r="G54" i="8" s="1"/>
  <c r="D47" i="6"/>
  <c r="E55" i="8" s="1"/>
  <c r="P47" i="6"/>
  <c r="G55" i="8" s="1"/>
  <c r="D48" i="6"/>
  <c r="E56" i="8" s="1"/>
  <c r="P48" i="6"/>
  <c r="G56" i="8" s="1"/>
  <c r="D49" i="6"/>
  <c r="E57" i="8" s="1"/>
  <c r="P49" i="6"/>
  <c r="G57" i="8" s="1"/>
  <c r="D50" i="6"/>
  <c r="E58" i="8" s="1"/>
  <c r="P50" i="6"/>
  <c r="G58" i="8" s="1"/>
  <c r="D51" i="6"/>
  <c r="E59" i="8" s="1"/>
  <c r="P51" i="6"/>
  <c r="G59" i="8" s="1"/>
  <c r="D52" i="6"/>
  <c r="E60" i="8" s="1"/>
  <c r="P52" i="6"/>
  <c r="G60" i="8" s="1"/>
  <c r="D53" i="6"/>
  <c r="E61" i="8" s="1"/>
  <c r="P53" i="6"/>
  <c r="G61" i="8" s="1"/>
  <c r="D54" i="6"/>
  <c r="E62" i="8" s="1"/>
  <c r="P54" i="6"/>
  <c r="G62" i="8" s="1"/>
  <c r="A53" i="11" l="1"/>
  <c r="A54" i="11" s="1"/>
  <c r="A55" i="11" s="1"/>
  <c r="A56" i="11" s="1"/>
  <c r="P22" i="8"/>
  <c r="J24" i="8"/>
  <c r="A57" i="11" l="1"/>
  <c r="D17" i="6"/>
  <c r="E25" i="8" s="1"/>
  <c r="P17" i="6"/>
  <c r="G25" i="8" s="1"/>
  <c r="E26" i="8"/>
  <c r="G26" i="8"/>
  <c r="D19" i="6"/>
  <c r="E27" i="8" s="1"/>
  <c r="P19" i="6"/>
  <c r="G27" i="8" s="1"/>
  <c r="D20" i="6"/>
  <c r="E28" i="8" s="1"/>
  <c r="P20" i="6"/>
  <c r="G28" i="8" s="1"/>
  <c r="D21" i="6"/>
  <c r="E29" i="8" s="1"/>
  <c r="P21" i="6"/>
  <c r="G29" i="8" s="1"/>
  <c r="D22" i="6"/>
  <c r="E30" i="8" s="1"/>
  <c r="P22" i="6"/>
  <c r="G30" i="8" s="1"/>
  <c r="D23" i="6"/>
  <c r="E31" i="8" s="1"/>
  <c r="P23" i="6"/>
  <c r="G31" i="8" s="1"/>
  <c r="D24" i="6"/>
  <c r="E32" i="8" s="1"/>
  <c r="P24" i="6"/>
  <c r="G32" i="8" s="1"/>
  <c r="D25" i="6"/>
  <c r="E33" i="8" s="1"/>
  <c r="P25" i="6"/>
  <c r="G33" i="8" s="1"/>
  <c r="D26" i="6"/>
  <c r="E34" i="8" s="1"/>
  <c r="P26" i="6"/>
  <c r="G34" i="8" s="1"/>
  <c r="D27" i="6"/>
  <c r="E35" i="8" s="1"/>
  <c r="P27" i="6"/>
  <c r="G35" i="8" s="1"/>
  <c r="D28" i="6"/>
  <c r="E36" i="8" s="1"/>
  <c r="P28" i="6"/>
  <c r="G36" i="8" s="1"/>
  <c r="D29" i="6"/>
  <c r="E37" i="8" s="1"/>
  <c r="P29" i="6"/>
  <c r="G37" i="8" s="1"/>
  <c r="D30" i="6"/>
  <c r="E38" i="8" s="1"/>
  <c r="P30" i="6"/>
  <c r="G38" i="8" s="1"/>
  <c r="D31" i="6"/>
  <c r="E39" i="8" s="1"/>
  <c r="P31" i="6"/>
  <c r="G39" i="8" s="1"/>
  <c r="D32" i="6"/>
  <c r="E40" i="8" s="1"/>
  <c r="P32" i="6"/>
  <c r="G40" i="8" s="1"/>
  <c r="D33" i="6"/>
  <c r="E41" i="8" s="1"/>
  <c r="P33" i="6"/>
  <c r="G41" i="8" s="1"/>
  <c r="D34" i="6"/>
  <c r="E42" i="8" s="1"/>
  <c r="P34" i="6"/>
  <c r="G42" i="8" s="1"/>
  <c r="D35" i="6"/>
  <c r="E43" i="8" s="1"/>
  <c r="P35" i="6"/>
  <c r="G43" i="8" s="1"/>
  <c r="D36" i="6"/>
  <c r="E44" i="8" s="1"/>
  <c r="P36" i="6"/>
  <c r="G44" i="8" s="1"/>
  <c r="D37" i="6"/>
  <c r="E45" i="8" s="1"/>
  <c r="P37" i="6"/>
  <c r="G45" i="8" s="1"/>
  <c r="D38" i="6"/>
  <c r="E46" i="8" s="1"/>
  <c r="P38" i="6"/>
  <c r="G46" i="8" s="1"/>
  <c r="D39" i="6"/>
  <c r="E47" i="8" s="1"/>
  <c r="P39" i="6"/>
  <c r="G47" i="8" s="1"/>
  <c r="D40" i="6"/>
  <c r="E48" i="8" s="1"/>
  <c r="P40" i="6"/>
  <c r="G48" i="8" s="1"/>
  <c r="D41" i="6"/>
  <c r="E49" i="8" s="1"/>
  <c r="P41" i="6"/>
  <c r="G49" i="8" s="1"/>
  <c r="P16" i="6"/>
  <c r="G24" i="8" s="1"/>
  <c r="D16" i="6"/>
  <c r="E24" i="8" s="1"/>
  <c r="A58" i="11" l="1"/>
  <c r="D19" i="8"/>
  <c r="A59" i="11" l="1"/>
  <c r="AB21" i="6"/>
  <c r="AB20" i="6"/>
  <c r="AB19" i="6"/>
  <c r="AB18" i="6"/>
  <c r="AB17" i="6"/>
  <c r="A60" i="11" l="1"/>
  <c r="V30" i="6"/>
  <c r="V29" i="6"/>
  <c r="V28" i="6"/>
  <c r="V27" i="6"/>
  <c r="A1" i="12"/>
  <c r="A1" i="13"/>
  <c r="A1" i="9"/>
  <c r="A1" i="11"/>
  <c r="A61" i="11" l="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X31" i="6"/>
  <c r="AA31" i="6"/>
  <c r="Z31" i="6"/>
  <c r="W27" i="6"/>
  <c r="W30" i="6"/>
  <c r="W29" i="6"/>
  <c r="W28" i="6"/>
  <c r="A93" i="11" l="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Y31" i="6"/>
  <c r="W31" i="6"/>
  <c r="W33" i="6" s="1"/>
  <c r="Z33" i="6" l="1"/>
  <c r="Y33" i="6"/>
  <c r="X33" i="6"/>
  <c r="A104" i="12" l="1"/>
  <c r="AE17" i="6"/>
  <c r="AG21" i="6"/>
  <c r="AE54" i="6"/>
  <c r="AG19" i="6"/>
  <c r="AF41" i="6"/>
  <c r="AF75" i="6"/>
  <c r="AG18" i="6"/>
  <c r="AH82" i="6"/>
  <c r="AH80" i="6"/>
  <c r="AH24" i="6"/>
  <c r="AF48" i="6"/>
  <c r="AE37" i="6"/>
  <c r="AE73" i="6"/>
  <c r="AF27" i="6"/>
  <c r="AF84" i="6"/>
  <c r="AE27" i="6"/>
  <c r="AG63" i="6"/>
  <c r="AE57" i="6"/>
  <c r="A105" i="12" l="1"/>
  <c r="AE98" i="6"/>
  <c r="A106" i="12" l="1"/>
  <c r="AE99" i="6"/>
  <c r="A107" i="12" l="1"/>
  <c r="A108" i="12" l="1"/>
  <c r="A109" i="12" s="1"/>
  <c r="A110" i="12" s="1"/>
  <c r="A141" i="11"/>
  <c r="A111" i="12" l="1"/>
  <c r="A142" i="11"/>
  <c r="AH104" i="6"/>
  <c r="A143" i="11" l="1"/>
  <c r="A112" i="12"/>
  <c r="A144" i="11" l="1"/>
  <c r="A113" i="12"/>
  <c r="A145" i="11" l="1"/>
  <c r="A114" i="12"/>
  <c r="A115" i="12" s="1"/>
  <c r="A116" i="12" s="1"/>
  <c r="A146" i="11" l="1"/>
  <c r="A117" i="12"/>
  <c r="A147" i="11" l="1"/>
  <c r="A118" i="12"/>
  <c r="A148" i="11" l="1"/>
  <c r="A119" i="12"/>
  <c r="I26" i="8"/>
  <c r="A149" i="11" l="1"/>
  <c r="A120" i="12"/>
  <c r="A150" i="11" l="1"/>
  <c r="A121" i="12"/>
  <c r="A151" i="11" l="1"/>
  <c r="A122" i="12"/>
  <c r="A152" i="11" l="1"/>
  <c r="A123" i="12"/>
  <c r="A153" i="11" l="1"/>
  <c r="A124" i="12"/>
  <c r="A154" i="11" l="1"/>
  <c r="A125" i="12"/>
  <c r="A155" i="11" l="1"/>
  <c r="A126" i="12"/>
  <c r="A156" i="11" l="1"/>
  <c r="A127" i="12"/>
  <c r="AG64" i="6"/>
  <c r="AH52" i="6"/>
  <c r="AG46" i="6"/>
  <c r="AF102" i="6"/>
  <c r="AH19" i="6"/>
  <c r="AG87" i="6"/>
  <c r="AH51" i="6"/>
  <c r="AE21" i="6"/>
  <c r="AG45" i="6"/>
  <c r="AE48" i="6"/>
  <c r="AF30" i="6"/>
  <c r="AF116" i="6"/>
  <c r="AG60" i="6"/>
  <c r="AH48" i="6"/>
  <c r="AF104" i="6"/>
  <c r="AE78" i="6"/>
  <c r="AF80" i="6"/>
  <c r="AG91" i="6"/>
  <c r="AF108" i="6"/>
  <c r="AG40" i="6"/>
  <c r="AH38" i="6"/>
  <c r="AG77" i="6"/>
  <c r="AH63" i="6"/>
  <c r="AF17" i="6"/>
  <c r="AE119" i="6"/>
  <c r="AF99" i="6"/>
  <c r="AH113" i="6"/>
  <c r="AH23" i="6"/>
  <c r="AE115" i="6"/>
  <c r="AF101" i="6"/>
  <c r="AE43" i="6"/>
  <c r="AG55" i="6"/>
  <c r="AG79" i="6"/>
  <c r="AG71" i="6"/>
  <c r="AF83" i="6"/>
  <c r="AF113" i="6"/>
  <c r="AE86" i="6"/>
  <c r="AG56" i="6"/>
  <c r="AG70" i="6"/>
  <c r="AH118" i="6"/>
  <c r="AG83" i="6"/>
  <c r="AH66" i="6"/>
  <c r="AG96" i="6"/>
  <c r="AE65" i="6"/>
  <c r="AG102" i="6"/>
  <c r="AH103" i="6"/>
  <c r="AE25" i="6"/>
  <c r="AG20" i="6"/>
  <c r="AF28" i="6"/>
  <c r="AG25" i="6"/>
  <c r="AE41" i="6"/>
  <c r="AH32" i="6"/>
  <c r="AF111" i="6"/>
  <c r="AF105" i="6"/>
  <c r="AG36" i="6"/>
  <c r="AF112" i="6"/>
  <c r="AH37" i="6"/>
  <c r="AH84" i="6"/>
  <c r="AG94" i="6"/>
  <c r="AF106" i="6"/>
  <c r="AH58" i="6"/>
  <c r="AG52" i="6"/>
  <c r="AG23" i="6"/>
  <c r="AF88" i="6"/>
  <c r="AH75" i="6"/>
  <c r="AF47" i="6"/>
  <c r="AF94" i="6"/>
  <c r="AG22" i="6"/>
  <c r="AG44" i="6"/>
  <c r="AG48" i="6"/>
  <c r="AE108" i="6"/>
  <c r="AE62" i="6"/>
  <c r="AF33" i="6"/>
  <c r="AH16" i="6"/>
  <c r="AE89" i="6"/>
  <c r="AH67" i="6"/>
  <c r="AE85" i="6"/>
  <c r="AE87" i="6"/>
  <c r="AH96" i="6"/>
  <c r="AF36" i="6"/>
  <c r="AE33" i="6"/>
  <c r="AF35" i="6"/>
  <c r="AF82" i="6"/>
  <c r="AG28" i="6"/>
  <c r="AH112" i="6"/>
  <c r="AF38" i="6"/>
  <c r="AH34" i="6"/>
  <c r="AG99" i="6"/>
  <c r="AH46" i="6"/>
  <c r="AH107" i="6"/>
  <c r="AH109" i="6"/>
  <c r="AE23" i="6"/>
  <c r="AE109" i="6"/>
  <c r="AG50" i="6"/>
  <c r="AG93" i="6"/>
  <c r="AF40" i="6"/>
  <c r="AF100" i="6"/>
  <c r="AH78" i="6"/>
  <c r="AG58" i="6"/>
  <c r="AF115" i="6"/>
  <c r="AG82" i="6"/>
  <c r="AE74" i="6"/>
  <c r="AE72" i="6"/>
  <c r="AF85" i="6"/>
  <c r="AF90" i="6"/>
  <c r="AF114" i="6"/>
  <c r="AH76" i="6"/>
  <c r="AH86" i="6"/>
  <c r="AF65" i="6"/>
  <c r="AG89" i="6"/>
  <c r="AG24" i="6"/>
  <c r="AG100" i="6"/>
  <c r="AH106" i="6"/>
  <c r="AH115" i="6"/>
  <c r="AF46" i="6"/>
  <c r="AH42" i="6"/>
  <c r="AF73" i="6"/>
  <c r="AH54" i="6"/>
  <c r="AH70" i="6"/>
  <c r="AG88" i="6"/>
  <c r="AF49" i="6"/>
  <c r="AH25" i="6"/>
  <c r="AG101" i="6"/>
  <c r="AE106" i="6"/>
  <c r="AG68" i="6"/>
  <c r="AF64" i="6"/>
  <c r="AH64" i="6"/>
  <c r="AE32" i="6"/>
  <c r="AG33" i="6"/>
  <c r="AF93" i="6"/>
  <c r="AG26" i="6"/>
  <c r="AE91" i="6"/>
  <c r="AG67" i="6"/>
  <c r="AF55" i="6"/>
  <c r="AH114" i="6"/>
  <c r="AG41" i="6"/>
  <c r="AE19" i="6"/>
  <c r="AG73" i="6"/>
  <c r="AE114" i="6"/>
  <c r="AG27" i="6"/>
  <c r="AG113" i="6"/>
  <c r="AG116" i="6"/>
  <c r="AF44" i="6"/>
  <c r="AE93" i="6"/>
  <c r="AF79" i="6"/>
  <c r="AH108" i="6"/>
  <c r="AF91" i="6"/>
  <c r="AE29" i="6"/>
  <c r="AE76" i="6"/>
  <c r="AE107" i="6"/>
  <c r="AG47" i="6"/>
  <c r="AF62" i="6"/>
  <c r="AH44" i="6"/>
  <c r="AH30" i="6"/>
  <c r="AG34" i="6"/>
  <c r="AH74" i="6"/>
  <c r="AG107" i="6"/>
  <c r="AH33" i="6"/>
  <c r="AE117" i="6"/>
  <c r="AF32" i="6"/>
  <c r="AG17" i="6"/>
  <c r="AG74" i="6"/>
  <c r="AF45" i="6"/>
  <c r="AG84" i="6"/>
  <c r="AH20" i="6"/>
  <c r="AE95" i="6"/>
  <c r="AH88" i="6"/>
  <c r="AF118" i="6"/>
  <c r="AH97" i="6"/>
  <c r="AH22" i="6"/>
  <c r="AG51" i="6"/>
  <c r="AE69" i="6"/>
  <c r="AH98" i="6"/>
  <c r="AE61" i="6"/>
  <c r="AG115" i="6"/>
  <c r="AE104" i="6"/>
  <c r="AF29" i="6"/>
  <c r="AH55" i="6"/>
  <c r="AH89" i="6"/>
  <c r="AH28" i="6"/>
  <c r="AG114" i="6"/>
  <c r="AH47" i="6"/>
  <c r="AE101" i="6"/>
  <c r="AE16" i="6"/>
  <c r="AH95" i="6"/>
  <c r="AF107" i="6"/>
  <c r="AE30" i="6"/>
  <c r="AG103" i="6"/>
  <c r="AE66" i="6"/>
  <c r="AE102" i="6"/>
  <c r="AF22" i="6"/>
  <c r="AH102" i="6"/>
  <c r="AE68" i="6"/>
  <c r="AH43" i="6"/>
  <c r="AE18" i="6"/>
  <c r="AH100" i="6"/>
  <c r="AF71" i="6"/>
  <c r="AG119" i="6"/>
  <c r="AF25" i="6"/>
  <c r="AF97" i="6"/>
  <c r="AH94" i="6"/>
  <c r="AF37" i="6"/>
  <c r="AH93" i="6"/>
  <c r="AG57" i="6"/>
  <c r="AG69" i="6"/>
  <c r="AH68" i="6"/>
  <c r="AE52" i="6"/>
  <c r="AF68" i="6"/>
  <c r="AE110" i="6"/>
  <c r="AH39" i="6"/>
  <c r="AE105" i="6"/>
  <c r="AF74" i="6"/>
  <c r="AH116" i="6"/>
  <c r="AF69" i="6"/>
  <c r="AE50" i="6"/>
  <c r="AH65" i="6"/>
  <c r="AE80" i="6"/>
  <c r="AF119" i="6"/>
  <c r="AF24" i="6"/>
  <c r="AH60" i="6"/>
  <c r="AF77" i="6"/>
  <c r="AE20" i="6"/>
  <c r="AE55" i="6"/>
  <c r="AE46" i="6"/>
  <c r="AE44" i="6"/>
  <c r="AH45" i="6"/>
  <c r="AE75" i="6"/>
  <c r="AH31" i="6"/>
  <c r="AF53" i="6"/>
  <c r="AH77" i="6"/>
  <c r="AE28" i="6"/>
  <c r="AG104" i="6"/>
  <c r="AH50" i="6"/>
  <c r="AH110" i="6"/>
  <c r="AF86" i="6"/>
  <c r="AH29" i="6"/>
  <c r="AH105" i="6"/>
  <c r="AH36" i="6"/>
  <c r="AF109" i="6"/>
  <c r="AF96" i="6"/>
  <c r="AH87" i="6"/>
  <c r="AF18" i="6"/>
  <c r="AE92" i="6"/>
  <c r="AE100" i="6"/>
  <c r="AE26" i="6"/>
  <c r="AE113" i="6"/>
  <c r="AH21" i="6"/>
  <c r="AG29" i="6"/>
  <c r="AF54" i="6"/>
  <c r="AH69" i="6"/>
  <c r="AG109" i="6"/>
  <c r="AH41" i="6"/>
  <c r="AF63" i="6"/>
  <c r="AF87" i="6"/>
  <c r="AE88" i="6"/>
  <c r="AG35" i="6"/>
  <c r="AE56" i="6"/>
  <c r="AE111" i="6"/>
  <c r="AF42" i="6"/>
  <c r="AF39" i="6"/>
  <c r="AG117" i="6"/>
  <c r="AG90" i="6"/>
  <c r="AG86" i="6"/>
  <c r="AH119" i="6"/>
  <c r="AF26" i="6"/>
  <c r="AF72" i="6"/>
  <c r="AF31" i="6"/>
  <c r="AE38" i="6"/>
  <c r="AH57" i="6"/>
  <c r="AG16" i="6"/>
  <c r="AH40" i="6"/>
  <c r="AF70" i="6"/>
  <c r="AH49" i="6"/>
  <c r="AF59" i="6"/>
  <c r="AE24" i="6"/>
  <c r="AH62" i="6"/>
  <c r="AG98" i="6"/>
  <c r="AF16" i="6"/>
  <c r="AH71" i="6"/>
  <c r="AF117" i="6"/>
  <c r="AG108" i="6"/>
  <c r="AF52" i="6"/>
  <c r="AG106" i="6"/>
  <c r="AG31" i="6"/>
  <c r="AH90" i="6"/>
  <c r="AF89" i="6"/>
  <c r="AH111" i="6"/>
  <c r="AE70" i="6"/>
  <c r="AE58" i="6"/>
  <c r="AE51" i="6"/>
  <c r="AG32" i="6"/>
  <c r="AF58" i="6"/>
  <c r="AE67" i="6"/>
  <c r="AH27" i="6"/>
  <c r="AF92" i="6"/>
  <c r="AH92" i="6"/>
  <c r="AG38" i="6"/>
  <c r="AE79" i="6"/>
  <c r="AE103" i="6"/>
  <c r="AE35" i="6"/>
  <c r="AG30" i="6"/>
  <c r="AF19" i="6"/>
  <c r="AG43" i="6"/>
  <c r="AG37" i="6"/>
  <c r="AH26" i="6"/>
  <c r="AG65" i="6"/>
  <c r="AF61" i="6"/>
  <c r="AH91" i="6"/>
  <c r="AF81" i="6"/>
  <c r="AH99" i="6"/>
  <c r="AE97" i="6"/>
  <c r="AE45" i="6"/>
  <c r="AE71" i="6"/>
  <c r="AG66" i="6"/>
  <c r="AG105" i="6"/>
  <c r="AE112" i="6"/>
  <c r="AH73" i="6"/>
  <c r="AF78" i="6"/>
  <c r="AG59" i="6"/>
  <c r="AH61" i="6"/>
  <c r="AG97" i="6"/>
  <c r="AE53" i="6"/>
  <c r="AE47" i="6"/>
  <c r="AF21" i="6"/>
  <c r="AH17" i="6"/>
  <c r="AE96" i="6"/>
  <c r="AE118" i="6"/>
  <c r="AE31" i="6"/>
  <c r="AH35" i="6"/>
  <c r="AG85" i="6"/>
  <c r="AF56" i="6"/>
  <c r="AE83" i="6"/>
  <c r="AH18" i="6"/>
  <c r="AH79" i="6"/>
  <c r="AH101" i="6"/>
  <c r="AG72" i="6"/>
  <c r="AG62" i="6"/>
  <c r="AG76" i="6"/>
  <c r="AE84" i="6"/>
  <c r="AG111" i="6"/>
  <c r="AG110" i="6"/>
  <c r="AG112" i="6"/>
  <c r="AF60" i="6"/>
  <c r="AF67" i="6"/>
  <c r="AH83" i="6"/>
  <c r="AF43" i="6"/>
  <c r="AE40" i="6"/>
  <c r="AE59" i="6"/>
  <c r="AF95" i="6"/>
  <c r="AF76" i="6"/>
  <c r="AG42" i="6"/>
  <c r="AG78" i="6"/>
  <c r="AE22" i="6"/>
  <c r="AE116" i="6"/>
  <c r="AG39" i="6"/>
  <c r="AH85" i="6"/>
  <c r="AG118" i="6"/>
  <c r="AG81" i="6"/>
  <c r="AG54" i="6"/>
  <c r="AG80" i="6"/>
  <c r="AF34" i="6"/>
  <c r="AH53" i="6"/>
  <c r="AE34" i="6"/>
  <c r="AF57" i="6"/>
  <c r="AG61" i="6"/>
  <c r="AF20" i="6"/>
  <c r="AF51" i="6"/>
  <c r="AE49" i="6"/>
  <c r="AF103" i="6"/>
  <c r="AF66" i="6"/>
  <c r="AG53" i="6"/>
  <c r="AE82" i="6"/>
  <c r="AG75" i="6"/>
  <c r="AH59" i="6"/>
  <c r="AH72" i="6"/>
  <c r="AF98" i="6"/>
  <c r="AG95" i="6"/>
  <c r="AE60" i="6"/>
  <c r="AF50" i="6"/>
  <c r="AH56" i="6"/>
  <c r="AH81" i="6"/>
  <c r="AE81" i="6"/>
  <c r="AE39" i="6"/>
  <c r="AE36" i="6"/>
  <c r="AH117" i="6"/>
  <c r="AF110" i="6"/>
  <c r="AG92" i="6"/>
  <c r="AE63" i="6"/>
  <c r="AF23" i="6"/>
  <c r="AE64" i="6"/>
  <c r="AE42" i="6"/>
  <c r="AE94" i="6"/>
  <c r="AE77" i="6"/>
  <c r="AG49" i="6"/>
  <c r="AE90" i="6"/>
  <c r="AE120" i="6"/>
  <c r="AF120" i="6"/>
  <c r="AG120" i="6"/>
  <c r="AH120" i="6"/>
  <c r="B90" i="6" l="1"/>
  <c r="R90" i="6" s="1"/>
  <c r="I98" i="8" s="1"/>
  <c r="C90" i="6"/>
  <c r="C98" i="8" s="1"/>
  <c r="B77" i="6"/>
  <c r="R77" i="6" s="1"/>
  <c r="I85" i="8" s="1"/>
  <c r="C77" i="6"/>
  <c r="C85" i="8" s="1"/>
  <c r="C94" i="6"/>
  <c r="C102" i="8" s="1"/>
  <c r="B94" i="6"/>
  <c r="B42" i="6"/>
  <c r="R42" i="6" s="1"/>
  <c r="I50" i="8" s="1"/>
  <c r="C42" i="6"/>
  <c r="C50" i="8" s="1"/>
  <c r="B64" i="6"/>
  <c r="B72" i="8" s="1"/>
  <c r="C64" i="6"/>
  <c r="C72" i="8" s="1"/>
  <c r="B63" i="6"/>
  <c r="B71" i="8" s="1"/>
  <c r="C63" i="6"/>
  <c r="C71" i="8" s="1"/>
  <c r="C36" i="6"/>
  <c r="C44" i="8" s="1"/>
  <c r="B36" i="6"/>
  <c r="C39" i="6"/>
  <c r="C47" i="8" s="1"/>
  <c r="B39" i="6"/>
  <c r="C81" i="6"/>
  <c r="C89" i="8" s="1"/>
  <c r="B81" i="6"/>
  <c r="B60" i="6"/>
  <c r="B68" i="8" s="1"/>
  <c r="C60" i="6"/>
  <c r="C68" i="8" s="1"/>
  <c r="B82" i="6"/>
  <c r="R82" i="6" s="1"/>
  <c r="I90" i="8" s="1"/>
  <c r="C82" i="6"/>
  <c r="C90" i="8" s="1"/>
  <c r="C49" i="6"/>
  <c r="C57" i="8" s="1"/>
  <c r="B49" i="6"/>
  <c r="B34" i="6"/>
  <c r="R34" i="6" s="1"/>
  <c r="I42" i="8" s="1"/>
  <c r="C34" i="6"/>
  <c r="C42" i="8" s="1"/>
  <c r="C116" i="6"/>
  <c r="C124" i="8" s="1"/>
  <c r="B116" i="6"/>
  <c r="C22" i="6"/>
  <c r="C30" i="8" s="1"/>
  <c r="B22" i="6"/>
  <c r="C59" i="6"/>
  <c r="C67" i="8" s="1"/>
  <c r="B59" i="6"/>
  <c r="C40" i="6"/>
  <c r="C48" i="8" s="1"/>
  <c r="B40" i="6"/>
  <c r="C84" i="6"/>
  <c r="C92" i="8" s="1"/>
  <c r="B84" i="6"/>
  <c r="C83" i="6"/>
  <c r="C91" i="8" s="1"/>
  <c r="B83" i="6"/>
  <c r="C31" i="6"/>
  <c r="C39" i="8" s="1"/>
  <c r="B31" i="6"/>
  <c r="C118" i="6"/>
  <c r="C126" i="8" s="1"/>
  <c r="B118" i="6"/>
  <c r="C96" i="6"/>
  <c r="C104" i="8" s="1"/>
  <c r="B96" i="6"/>
  <c r="C17" i="6"/>
  <c r="C25" i="8" s="1"/>
  <c r="B17" i="6"/>
  <c r="C47" i="6"/>
  <c r="C55" i="8" s="1"/>
  <c r="B47" i="6"/>
  <c r="C53" i="6"/>
  <c r="C61" i="8" s="1"/>
  <c r="B53" i="6"/>
  <c r="C73" i="6"/>
  <c r="C81" i="8" s="1"/>
  <c r="B73" i="6"/>
  <c r="C112" i="6"/>
  <c r="C120" i="8" s="1"/>
  <c r="B112" i="6"/>
  <c r="B71" i="6"/>
  <c r="R71" i="6" s="1"/>
  <c r="I79" i="8" s="1"/>
  <c r="C71" i="6"/>
  <c r="C79" i="8" s="1"/>
  <c r="C45" i="6"/>
  <c r="C53" i="8" s="1"/>
  <c r="B45" i="6"/>
  <c r="B97" i="6"/>
  <c r="R97" i="6" s="1"/>
  <c r="I105" i="8" s="1"/>
  <c r="C97" i="6"/>
  <c r="C105" i="8" s="1"/>
  <c r="C99" i="6"/>
  <c r="C107" i="8" s="1"/>
  <c r="B99" i="6"/>
  <c r="B35" i="6"/>
  <c r="R35" i="6" s="1"/>
  <c r="I43" i="8" s="1"/>
  <c r="C35" i="6"/>
  <c r="C43" i="8" s="1"/>
  <c r="B103" i="6"/>
  <c r="B111" i="8" s="1"/>
  <c r="C103" i="6"/>
  <c r="C111" i="8" s="1"/>
  <c r="C79" i="6"/>
  <c r="C87" i="8" s="1"/>
  <c r="B79" i="6"/>
  <c r="B87" i="8" s="1"/>
  <c r="B27" i="6"/>
  <c r="C27" i="6"/>
  <c r="C35" i="8" s="1"/>
  <c r="C67" i="6"/>
  <c r="C75" i="8" s="1"/>
  <c r="B67" i="6"/>
  <c r="C51" i="6"/>
  <c r="C59" i="8" s="1"/>
  <c r="B51" i="6"/>
  <c r="B58" i="6"/>
  <c r="B66" i="8" s="1"/>
  <c r="C58" i="6"/>
  <c r="C66" i="8" s="1"/>
  <c r="B70" i="6"/>
  <c r="C70" i="6"/>
  <c r="C78" i="8" s="1"/>
  <c r="C24" i="6"/>
  <c r="C32" i="8" s="1"/>
  <c r="B24" i="6"/>
  <c r="R24" i="6" s="1"/>
  <c r="I32" i="8" s="1"/>
  <c r="B57" i="6"/>
  <c r="C57" i="6"/>
  <c r="C65" i="8" s="1"/>
  <c r="B38" i="6"/>
  <c r="B46" i="8" s="1"/>
  <c r="C38" i="6"/>
  <c r="C46" i="8" s="1"/>
  <c r="C111" i="6"/>
  <c r="C119" i="8" s="1"/>
  <c r="B111" i="6"/>
  <c r="C56" i="6"/>
  <c r="C64" i="8" s="1"/>
  <c r="B56" i="6"/>
  <c r="C88" i="6"/>
  <c r="C96" i="8" s="1"/>
  <c r="B88" i="6"/>
  <c r="C113" i="6"/>
  <c r="C121" i="8" s="1"/>
  <c r="B113" i="6"/>
  <c r="R113" i="6" s="1"/>
  <c r="I121" i="8" s="1"/>
  <c r="C26" i="6"/>
  <c r="C34" i="8" s="1"/>
  <c r="B26" i="6"/>
  <c r="R26" i="6" s="1"/>
  <c r="I34" i="8" s="1"/>
  <c r="C100" i="6"/>
  <c r="C108" i="8" s="1"/>
  <c r="B100" i="6"/>
  <c r="C92" i="6"/>
  <c r="C100" i="8" s="1"/>
  <c r="B92" i="6"/>
  <c r="C28" i="6"/>
  <c r="C36" i="8" s="1"/>
  <c r="B28" i="6"/>
  <c r="C75" i="6"/>
  <c r="C83" i="8" s="1"/>
  <c r="B75" i="6"/>
  <c r="B44" i="6"/>
  <c r="B52" i="8" s="1"/>
  <c r="C44" i="6"/>
  <c r="C52" i="8" s="1"/>
  <c r="C46" i="6"/>
  <c r="C54" i="8" s="1"/>
  <c r="B46" i="6"/>
  <c r="B55" i="6"/>
  <c r="R55" i="6" s="1"/>
  <c r="I63" i="8" s="1"/>
  <c r="C55" i="6"/>
  <c r="C63" i="8" s="1"/>
  <c r="B20" i="6"/>
  <c r="B28" i="8" s="1"/>
  <c r="C20" i="6"/>
  <c r="C28" i="8" s="1"/>
  <c r="B80" i="6"/>
  <c r="B88" i="8" s="1"/>
  <c r="C80" i="6"/>
  <c r="C88" i="8" s="1"/>
  <c r="B50" i="6"/>
  <c r="R50" i="6" s="1"/>
  <c r="I58" i="8" s="1"/>
  <c r="C50" i="6"/>
  <c r="C58" i="8" s="1"/>
  <c r="C105" i="6"/>
  <c r="C113" i="8" s="1"/>
  <c r="B105" i="6"/>
  <c r="C110" i="6"/>
  <c r="C118" i="8" s="1"/>
  <c r="B110" i="6"/>
  <c r="C52" i="6"/>
  <c r="C60" i="8" s="1"/>
  <c r="B52" i="6"/>
  <c r="B18" i="6"/>
  <c r="B26" i="8" s="1"/>
  <c r="C18" i="6"/>
  <c r="C26" i="8" s="1"/>
  <c r="B68" i="6"/>
  <c r="R68" i="6" s="1"/>
  <c r="I76" i="8" s="1"/>
  <c r="C68" i="6"/>
  <c r="C76" i="8" s="1"/>
  <c r="C102" i="6"/>
  <c r="C110" i="8" s="1"/>
  <c r="B102" i="6"/>
  <c r="C66" i="6"/>
  <c r="C74" i="8" s="1"/>
  <c r="B66" i="6"/>
  <c r="B30" i="6"/>
  <c r="R30" i="6" s="1"/>
  <c r="I38" i="8" s="1"/>
  <c r="C30" i="6"/>
  <c r="C38" i="8" s="1"/>
  <c r="C16" i="6"/>
  <c r="C24" i="8" s="1"/>
  <c r="B16" i="6"/>
  <c r="B101" i="6"/>
  <c r="C101" i="6"/>
  <c r="C109" i="8" s="1"/>
  <c r="C104" i="6"/>
  <c r="C112" i="8" s="1"/>
  <c r="B104" i="6"/>
  <c r="B61" i="6"/>
  <c r="R61" i="6" s="1"/>
  <c r="I69" i="8" s="1"/>
  <c r="C61" i="6"/>
  <c r="C69" i="8" s="1"/>
  <c r="C98" i="6"/>
  <c r="C106" i="8" s="1"/>
  <c r="B98" i="6"/>
  <c r="C69" i="6"/>
  <c r="C77" i="8" s="1"/>
  <c r="B69" i="6"/>
  <c r="C95" i="6"/>
  <c r="C103" i="8" s="1"/>
  <c r="B95" i="6"/>
  <c r="B103" i="8" s="1"/>
  <c r="B117" i="6"/>
  <c r="R117" i="6" s="1"/>
  <c r="I125" i="8" s="1"/>
  <c r="C117" i="6"/>
  <c r="C125" i="8" s="1"/>
  <c r="B107" i="6"/>
  <c r="R107" i="6" s="1"/>
  <c r="I115" i="8" s="1"/>
  <c r="C107" i="6"/>
  <c r="C115" i="8" s="1"/>
  <c r="B76" i="6"/>
  <c r="B84" i="8" s="1"/>
  <c r="C76" i="6"/>
  <c r="C84" i="8" s="1"/>
  <c r="B29" i="6"/>
  <c r="B37" i="8" s="1"/>
  <c r="C29" i="6"/>
  <c r="C37" i="8" s="1"/>
  <c r="C93" i="6"/>
  <c r="C101" i="8" s="1"/>
  <c r="B93" i="6"/>
  <c r="B114" i="6"/>
  <c r="B122" i="8" s="1"/>
  <c r="C114" i="6"/>
  <c r="C122" i="8" s="1"/>
  <c r="C19" i="6"/>
  <c r="C27" i="8" s="1"/>
  <c r="B19" i="6"/>
  <c r="C91" i="6"/>
  <c r="C99" i="8" s="1"/>
  <c r="B91" i="6"/>
  <c r="B99" i="8" s="1"/>
  <c r="B32" i="6"/>
  <c r="B40" i="8" s="1"/>
  <c r="C32" i="6"/>
  <c r="C40" i="8" s="1"/>
  <c r="C106" i="6"/>
  <c r="C114" i="8" s="1"/>
  <c r="B106" i="6"/>
  <c r="R106" i="6" s="1"/>
  <c r="I114" i="8" s="1"/>
  <c r="B54" i="6"/>
  <c r="C54" i="6"/>
  <c r="C62" i="8" s="1"/>
  <c r="B72" i="6"/>
  <c r="B80" i="8" s="1"/>
  <c r="C72" i="6"/>
  <c r="C80" i="8" s="1"/>
  <c r="C74" i="6"/>
  <c r="C82" i="8" s="1"/>
  <c r="B74" i="6"/>
  <c r="C109" i="6"/>
  <c r="C117" i="8" s="1"/>
  <c r="B109" i="6"/>
  <c r="B23" i="6"/>
  <c r="B31" i="8" s="1"/>
  <c r="C23" i="6"/>
  <c r="C31" i="8" s="1"/>
  <c r="B33" i="6"/>
  <c r="B41" i="8" s="1"/>
  <c r="C33" i="6"/>
  <c r="C41" i="8" s="1"/>
  <c r="B87" i="6"/>
  <c r="B95" i="8" s="1"/>
  <c r="C87" i="6"/>
  <c r="C95" i="8" s="1"/>
  <c r="B85" i="6"/>
  <c r="R85" i="6" s="1"/>
  <c r="I93" i="8" s="1"/>
  <c r="C85" i="6"/>
  <c r="C93" i="8" s="1"/>
  <c r="B89" i="6"/>
  <c r="B97" i="8" s="1"/>
  <c r="C89" i="6"/>
  <c r="C97" i="8" s="1"/>
  <c r="C62" i="6"/>
  <c r="C70" i="8" s="1"/>
  <c r="B62" i="6"/>
  <c r="C108" i="6"/>
  <c r="C116" i="8" s="1"/>
  <c r="B108" i="6"/>
  <c r="B37" i="6"/>
  <c r="B45" i="8" s="1"/>
  <c r="C37" i="6"/>
  <c r="C45" i="8" s="1"/>
  <c r="B41" i="6"/>
  <c r="R41" i="6" s="1"/>
  <c r="I49" i="8" s="1"/>
  <c r="C41" i="6"/>
  <c r="C49" i="8" s="1"/>
  <c r="B25" i="6"/>
  <c r="R25" i="6" s="1"/>
  <c r="I33" i="8" s="1"/>
  <c r="C25" i="6"/>
  <c r="C33" i="8" s="1"/>
  <c r="B65" i="6"/>
  <c r="B73" i="8" s="1"/>
  <c r="C65" i="6"/>
  <c r="C73" i="8" s="1"/>
  <c r="C86" i="6"/>
  <c r="C94" i="8" s="1"/>
  <c r="B86" i="6"/>
  <c r="C43" i="6"/>
  <c r="C51" i="8" s="1"/>
  <c r="B43" i="6"/>
  <c r="R43" i="6" s="1"/>
  <c r="I51" i="8" s="1"/>
  <c r="C115" i="6"/>
  <c r="C123" i="8" s="1"/>
  <c r="B115" i="6"/>
  <c r="B119" i="6"/>
  <c r="C119" i="6"/>
  <c r="C127" i="8" s="1"/>
  <c r="B78" i="6"/>
  <c r="R78" i="6" s="1"/>
  <c r="I86" i="8" s="1"/>
  <c r="C78" i="6"/>
  <c r="C86" i="8" s="1"/>
  <c r="C48" i="6"/>
  <c r="C56" i="8" s="1"/>
  <c r="B48" i="6"/>
  <c r="B21" i="6"/>
  <c r="R21" i="6" s="1"/>
  <c r="I29" i="8" s="1"/>
  <c r="C21" i="6"/>
  <c r="C29" i="8" s="1"/>
  <c r="B98" i="8"/>
  <c r="B121" i="8"/>
  <c r="R95" i="6"/>
  <c r="I103" i="8" s="1"/>
  <c r="B42" i="8"/>
  <c r="B43" i="8"/>
  <c r="B63" i="8"/>
  <c r="R64" i="6"/>
  <c r="I72" i="8" s="1"/>
  <c r="B32" i="8"/>
  <c r="B51" i="8"/>
  <c r="B105" i="8"/>
  <c r="R89" i="6"/>
  <c r="I97" i="8" s="1"/>
  <c r="R32" i="6"/>
  <c r="I40" i="8" s="1"/>
  <c r="R103" i="6"/>
  <c r="I111" i="8" s="1"/>
  <c r="B85" i="8"/>
  <c r="R92" i="6"/>
  <c r="I100" i="8" s="1"/>
  <c r="B100" i="8"/>
  <c r="B96" i="8"/>
  <c r="R88" i="6"/>
  <c r="I96" i="8" s="1"/>
  <c r="B123" i="8"/>
  <c r="R115" i="6"/>
  <c r="I123" i="8" s="1"/>
  <c r="R52" i="6"/>
  <c r="I60" i="8" s="1"/>
  <c r="B60" i="8"/>
  <c r="B89" i="8"/>
  <c r="R81" i="6"/>
  <c r="I89" i="8" s="1"/>
  <c r="B48" i="8"/>
  <c r="R40" i="6"/>
  <c r="I48" i="8" s="1"/>
  <c r="R66" i="6"/>
  <c r="I74" i="8" s="1"/>
  <c r="B74" i="8"/>
  <c r="B110" i="8"/>
  <c r="R102" i="6"/>
  <c r="I110" i="8" s="1"/>
  <c r="B54" i="8"/>
  <c r="R46" i="6"/>
  <c r="I54" i="8" s="1"/>
  <c r="R39" i="6"/>
  <c r="I47" i="8" s="1"/>
  <c r="B47" i="8"/>
  <c r="B57" i="8"/>
  <c r="R49" i="6"/>
  <c r="I57" i="8" s="1"/>
  <c r="R91" i="6"/>
  <c r="I99" i="8" s="1"/>
  <c r="B114" i="8"/>
  <c r="B125" i="8"/>
  <c r="R44" i="6"/>
  <c r="I52" i="8" s="1"/>
  <c r="B58" i="8"/>
  <c r="B62" i="8"/>
  <c r="R54" i="6"/>
  <c r="I62" i="8" s="1"/>
  <c r="R76" i="6"/>
  <c r="I84" i="8" s="1"/>
  <c r="B49" i="8"/>
  <c r="B117" i="8"/>
  <c r="R109" i="6"/>
  <c r="I117" i="8" s="1"/>
  <c r="R98" i="6"/>
  <c r="I106" i="8" s="1"/>
  <c r="B106" i="8"/>
  <c r="R67" i="6"/>
  <c r="I75" i="8" s="1"/>
  <c r="B75" i="8"/>
  <c r="B39" i="8"/>
  <c r="R31" i="6"/>
  <c r="I39" i="8" s="1"/>
  <c r="R101" i="6"/>
  <c r="I109" i="8" s="1"/>
  <c r="B109" i="8"/>
  <c r="B79" i="8"/>
  <c r="R72" i="6"/>
  <c r="I80" i="8" s="1"/>
  <c r="R27" i="6"/>
  <c r="I35" i="8" s="1"/>
  <c r="B35" i="8"/>
  <c r="R80" i="6"/>
  <c r="I88" i="8" s="1"/>
  <c r="B24" i="8"/>
  <c r="R16" i="6"/>
  <c r="I24" i="8" s="1"/>
  <c r="R83" i="6"/>
  <c r="I91" i="8" s="1"/>
  <c r="B91" i="8"/>
  <c r="R86" i="6"/>
  <c r="I94" i="8" s="1"/>
  <c r="B94" i="8"/>
  <c r="B113" i="8"/>
  <c r="R105" i="6"/>
  <c r="I113" i="8" s="1"/>
  <c r="B64" i="8"/>
  <c r="R56" i="6"/>
  <c r="I64" i="8" s="1"/>
  <c r="B59" i="8"/>
  <c r="R51" i="6"/>
  <c r="I59" i="8" s="1"/>
  <c r="B25" i="8"/>
  <c r="R17" i="6"/>
  <c r="I25" i="8" s="1"/>
  <c r="B77" i="8"/>
  <c r="R69" i="6"/>
  <c r="I77" i="8" s="1"/>
  <c r="R73" i="6"/>
  <c r="I81" i="8" s="1"/>
  <c r="B81" i="8"/>
  <c r="R57" i="6"/>
  <c r="I65" i="8" s="1"/>
  <c r="B65" i="8"/>
  <c r="R70" i="6"/>
  <c r="I78" i="8" s="1"/>
  <c r="B78" i="8"/>
  <c r="R79" i="6"/>
  <c r="I87" i="8" s="1"/>
  <c r="B90" i="8"/>
  <c r="B34" i="8"/>
  <c r="B124" i="8"/>
  <c r="R116" i="6"/>
  <c r="I124" i="8" s="1"/>
  <c r="B108" i="8"/>
  <c r="R100" i="6"/>
  <c r="I108" i="8" s="1"/>
  <c r="R110" i="6"/>
  <c r="I118" i="8" s="1"/>
  <c r="B118" i="8"/>
  <c r="R99" i="6"/>
  <c r="I107" i="8" s="1"/>
  <c r="B107" i="8"/>
  <c r="B56" i="8"/>
  <c r="R48" i="6"/>
  <c r="I56" i="8" s="1"/>
  <c r="R19" i="6"/>
  <c r="I27" i="8" s="1"/>
  <c r="B27" i="8"/>
  <c r="R53" i="6"/>
  <c r="I61" i="8" s="1"/>
  <c r="B61" i="8"/>
  <c r="R45" i="6"/>
  <c r="I53" i="8" s="1"/>
  <c r="B53" i="8"/>
  <c r="B67" i="8"/>
  <c r="R59" i="6"/>
  <c r="I67" i="8" s="1"/>
  <c r="R47" i="6"/>
  <c r="I55" i="8" s="1"/>
  <c r="B55" i="8"/>
  <c r="B119" i="8"/>
  <c r="R111" i="6"/>
  <c r="I119" i="8" s="1"/>
  <c r="B44" i="8"/>
  <c r="R36" i="6"/>
  <c r="I44" i="8" s="1"/>
  <c r="B102" i="8"/>
  <c r="R94" i="6"/>
  <c r="I102" i="8" s="1"/>
  <c r="R93" i="6"/>
  <c r="I101" i="8" s="1"/>
  <c r="B101" i="8"/>
  <c r="R75" i="6"/>
  <c r="I83" i="8" s="1"/>
  <c r="B83" i="8"/>
  <c r="R108" i="6"/>
  <c r="I116" i="8" s="1"/>
  <c r="B116" i="8"/>
  <c r="R96" i="6"/>
  <c r="I104" i="8" s="1"/>
  <c r="B104" i="8"/>
  <c r="R112" i="6"/>
  <c r="I120" i="8" s="1"/>
  <c r="B120" i="8"/>
  <c r="B92" i="8"/>
  <c r="R84" i="6"/>
  <c r="I92" i="8" s="1"/>
  <c r="B70" i="8"/>
  <c r="R62" i="6"/>
  <c r="I70" i="8" s="1"/>
  <c r="B82" i="8"/>
  <c r="R74" i="6"/>
  <c r="I82" i="8" s="1"/>
  <c r="R22" i="6"/>
  <c r="I30" i="8" s="1"/>
  <c r="B30" i="8"/>
  <c r="R104" i="6"/>
  <c r="I112" i="8" s="1"/>
  <c r="B112" i="8"/>
  <c r="B36" i="8"/>
  <c r="R28" i="6"/>
  <c r="I36" i="8" s="1"/>
  <c r="A157" i="11"/>
  <c r="B120" i="6"/>
  <c r="C120" i="6"/>
  <c r="C128" i="8" s="1"/>
  <c r="A129" i="12"/>
  <c r="B127" i="8"/>
  <c r="R119" i="6"/>
  <c r="I127" i="8" s="1"/>
  <c r="AE121" i="6"/>
  <c r="AG121" i="6"/>
  <c r="AH121" i="6"/>
  <c r="AF121" i="6"/>
  <c r="R29" i="6" l="1"/>
  <c r="I37" i="8" s="1"/>
  <c r="B115" i="8"/>
  <c r="B76" i="8"/>
  <c r="B50" i="8"/>
  <c r="R37" i="6"/>
  <c r="I45" i="8" s="1"/>
  <c r="R38" i="6"/>
  <c r="I46" i="8" s="1"/>
  <c r="B93" i="8"/>
  <c r="R87" i="6"/>
  <c r="I95" i="8" s="1"/>
  <c r="B86" i="8"/>
  <c r="R65" i="6"/>
  <c r="I73" i="8" s="1"/>
  <c r="R23" i="6"/>
  <c r="I31" i="8" s="1"/>
  <c r="B38" i="8"/>
  <c r="R114" i="6"/>
  <c r="I122" i="8" s="1"/>
  <c r="R20" i="6"/>
  <c r="I28" i="8" s="1"/>
  <c r="R33" i="6"/>
  <c r="I41" i="8" s="1"/>
  <c r="B69" i="8"/>
  <c r="R58" i="6"/>
  <c r="I66" i="8" s="1"/>
  <c r="R60" i="6"/>
  <c r="I68" i="8" s="1"/>
  <c r="R118" i="6"/>
  <c r="I126" i="8" s="1"/>
  <c r="B126" i="8"/>
  <c r="B33" i="8"/>
  <c r="R63" i="6"/>
  <c r="I71" i="8" s="1"/>
  <c r="B29" i="8"/>
  <c r="A158" i="11"/>
  <c r="C121" i="6"/>
  <c r="C129" i="8" s="1"/>
  <c r="B121" i="6"/>
  <c r="A132" i="12"/>
  <c r="B128" i="8"/>
  <c r="R120" i="6"/>
  <c r="I128" i="8" s="1"/>
  <c r="AF122" i="6"/>
  <c r="AG122" i="6"/>
  <c r="AH122" i="6"/>
  <c r="AE122" i="6"/>
  <c r="A159" i="11" l="1"/>
  <c r="A161" i="11" s="1"/>
  <c r="C122" i="6"/>
  <c r="C130" i="8" s="1"/>
  <c r="B122" i="6"/>
  <c r="A133" i="12"/>
  <c r="R121" i="6"/>
  <c r="I129" i="8" s="1"/>
  <c r="B129" i="8"/>
  <c r="AH123" i="6"/>
  <c r="AF123" i="6"/>
  <c r="AE123" i="6"/>
  <c r="AG123" i="6"/>
  <c r="A162" i="11" l="1"/>
  <c r="C123" i="6"/>
  <c r="C131" i="8" s="1"/>
  <c r="B123" i="6"/>
  <c r="B130" i="8"/>
  <c r="R122" i="6"/>
  <c r="I130" i="8" s="1"/>
  <c r="A134" i="12"/>
  <c r="AG124" i="6"/>
  <c r="AH124" i="6"/>
  <c r="AF124" i="6"/>
  <c r="AE124" i="6"/>
  <c r="A163" i="11" l="1"/>
  <c r="B124" i="6"/>
  <c r="C124" i="6"/>
  <c r="C132" i="8" s="1"/>
  <c r="B131" i="8"/>
  <c r="R123" i="6"/>
  <c r="I131" i="8" s="1"/>
  <c r="A135" i="12"/>
  <c r="AF125" i="6"/>
  <c r="AG125" i="6"/>
  <c r="AH125" i="6"/>
  <c r="AE125" i="6"/>
  <c r="A164" i="11" l="1"/>
  <c r="B125" i="6"/>
  <c r="C125" i="6"/>
  <c r="C133" i="8" s="1"/>
  <c r="A136" i="12"/>
  <c r="R124" i="6"/>
  <c r="I132" i="8" s="1"/>
  <c r="B132" i="8"/>
  <c r="AF126" i="6"/>
  <c r="AE126" i="6"/>
  <c r="AH126" i="6"/>
  <c r="AG126" i="6"/>
  <c r="A165" i="11" l="1"/>
  <c r="B126" i="6"/>
  <c r="C126" i="6"/>
  <c r="C134" i="8" s="1"/>
  <c r="A137" i="12"/>
  <c r="B133" i="8"/>
  <c r="R125" i="6"/>
  <c r="I133" i="8" s="1"/>
  <c r="AE127" i="6"/>
  <c r="AF127" i="6"/>
  <c r="AH127" i="6"/>
  <c r="AG127" i="6"/>
  <c r="A166" i="11" l="1"/>
  <c r="B127" i="6"/>
  <c r="C127" i="6"/>
  <c r="C135" i="8" s="1"/>
  <c r="B134" i="8"/>
  <c r="R126" i="6"/>
  <c r="I134" i="8" s="1"/>
  <c r="A138" i="12"/>
  <c r="AE128" i="6"/>
  <c r="AF128" i="6"/>
  <c r="AG128" i="6"/>
  <c r="AH128" i="6"/>
  <c r="A167" i="11" l="1"/>
  <c r="B128" i="6"/>
  <c r="C128" i="6"/>
  <c r="C136" i="8" s="1"/>
  <c r="A139" i="12"/>
  <c r="B135" i="8"/>
  <c r="R127" i="6"/>
  <c r="I135" i="8" s="1"/>
  <c r="AE129" i="6"/>
  <c r="AF129" i="6"/>
  <c r="AH129" i="6"/>
  <c r="AG129" i="6"/>
  <c r="A168" i="11" l="1"/>
  <c r="C129" i="6"/>
  <c r="C137" i="8" s="1"/>
  <c r="B129" i="6"/>
  <c r="R128" i="6"/>
  <c r="I136" i="8" s="1"/>
  <c r="B136" i="8"/>
  <c r="A140" i="12"/>
  <c r="AG130" i="6"/>
  <c r="AH130" i="6"/>
  <c r="AF130" i="6"/>
  <c r="AE130" i="6"/>
  <c r="A169" i="11" l="1"/>
  <c r="B130" i="6"/>
  <c r="C130" i="6"/>
  <c r="C138" i="8" s="1"/>
  <c r="B137" i="8"/>
  <c r="R129" i="6"/>
  <c r="I137" i="8" s="1"/>
  <c r="A141" i="12"/>
  <c r="AE131" i="6"/>
  <c r="AF131" i="6"/>
  <c r="AG131" i="6"/>
  <c r="AH131" i="6"/>
  <c r="A170" i="11" l="1"/>
  <c r="B131" i="6"/>
  <c r="C131" i="6"/>
  <c r="C139" i="8" s="1"/>
  <c r="A142" i="12"/>
  <c r="B138" i="8"/>
  <c r="R130" i="6"/>
  <c r="I138" i="8" s="1"/>
  <c r="AE132" i="6"/>
  <c r="AF132" i="6"/>
  <c r="AH132" i="6"/>
  <c r="AG132" i="6"/>
  <c r="A171" i="11" l="1"/>
  <c r="B132" i="6"/>
  <c r="C132" i="6"/>
  <c r="C140" i="8" s="1"/>
  <c r="B139" i="8"/>
  <c r="R131" i="6"/>
  <c r="I139" i="8" s="1"/>
  <c r="A143" i="12"/>
  <c r="AF133" i="6"/>
  <c r="AG133" i="6"/>
  <c r="AH133" i="6"/>
  <c r="AE133" i="6"/>
  <c r="A172" i="11" l="1"/>
  <c r="B133" i="6"/>
  <c r="C133" i="6"/>
  <c r="C141" i="8" s="1"/>
  <c r="A144" i="12"/>
  <c r="R132" i="6"/>
  <c r="I140" i="8" s="1"/>
  <c r="B140" i="8"/>
  <c r="AG134" i="6"/>
  <c r="AF134" i="6"/>
  <c r="AE134" i="6"/>
  <c r="AH134" i="6"/>
  <c r="A173" i="11" l="1"/>
  <c r="B134" i="6"/>
  <c r="C134" i="6"/>
  <c r="C142" i="8" s="1"/>
  <c r="A145" i="12"/>
  <c r="B141" i="8"/>
  <c r="R133" i="6"/>
  <c r="I141" i="8" s="1"/>
  <c r="AH135" i="6"/>
  <c r="AF135" i="6"/>
  <c r="AE135" i="6"/>
  <c r="AG135" i="6"/>
  <c r="A174" i="11" l="1"/>
  <c r="C135" i="6"/>
  <c r="C143" i="8" s="1"/>
  <c r="B135" i="6"/>
  <c r="A147" i="12"/>
  <c r="A148" i="12" s="1"/>
  <c r="R134" i="6"/>
  <c r="I142" i="8" s="1"/>
  <c r="B142" i="8"/>
  <c r="AH136" i="6"/>
  <c r="AF136" i="6"/>
  <c r="AE136" i="6"/>
  <c r="AG136" i="6"/>
  <c r="A175" i="11" l="1"/>
  <c r="A149" i="12"/>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C136" i="6"/>
  <c r="C144" i="8" s="1"/>
  <c r="B136" i="6"/>
  <c r="B143" i="8"/>
  <c r="R135" i="6"/>
  <c r="I143" i="8" s="1"/>
  <c r="AG137" i="6"/>
  <c r="AF137" i="6"/>
  <c r="AH137" i="6"/>
  <c r="AE137" i="6"/>
  <c r="A176" i="11" l="1"/>
  <c r="A194" i="12"/>
  <c r="A195" i="12" s="1"/>
  <c r="A196" i="12" s="1"/>
  <c r="A197" i="12" s="1"/>
  <c r="A198" i="12" s="1"/>
  <c r="A199" i="12" s="1"/>
  <c r="A200" i="12" s="1"/>
  <c r="A201" i="12" s="1"/>
  <c r="A202" i="12" s="1"/>
  <c r="A203" i="12" s="1"/>
  <c r="A204" i="12" s="1"/>
  <c r="A205" i="12" s="1"/>
  <c r="A206" i="12" s="1"/>
  <c r="B137" i="6"/>
  <c r="C137" i="6"/>
  <c r="C145" i="8" s="1"/>
  <c r="B144" i="8"/>
  <c r="R136" i="6"/>
  <c r="I144" i="8" s="1"/>
  <c r="AG138" i="6"/>
  <c r="AF138" i="6"/>
  <c r="AH138" i="6"/>
  <c r="AE138" i="6"/>
  <c r="A177" i="11" l="1"/>
  <c r="C138" i="6"/>
  <c r="C146" i="8" s="1"/>
  <c r="B138" i="6"/>
  <c r="R137" i="6"/>
  <c r="I145" i="8" s="1"/>
  <c r="B145" i="8"/>
  <c r="AF139" i="6"/>
  <c r="AH139" i="6"/>
  <c r="AE139" i="6"/>
  <c r="AG139" i="6"/>
  <c r="A178" i="11" l="1"/>
  <c r="B139" i="6"/>
  <c r="C139" i="6"/>
  <c r="C147" i="8" s="1"/>
  <c r="B146" i="8"/>
  <c r="R138" i="6"/>
  <c r="I146" i="8" s="1"/>
  <c r="AE140" i="6"/>
  <c r="AF140" i="6"/>
  <c r="AH140" i="6"/>
  <c r="AG140" i="6"/>
  <c r="A179" i="11" l="1"/>
  <c r="C140" i="6"/>
  <c r="C148" i="8" s="1"/>
  <c r="B140" i="6"/>
  <c r="B147" i="8"/>
  <c r="R139" i="6"/>
  <c r="I147" i="8" s="1"/>
  <c r="AG141" i="6"/>
  <c r="AH141" i="6"/>
  <c r="AE141" i="6"/>
  <c r="AF141" i="6"/>
  <c r="A180" i="11" l="1"/>
  <c r="B141" i="6"/>
  <c r="C141" i="6"/>
  <c r="C149" i="8" s="1"/>
  <c r="B148" i="8"/>
  <c r="R140" i="6"/>
  <c r="I148" i="8" s="1"/>
  <c r="AG142" i="6"/>
  <c r="AE142" i="6"/>
  <c r="AH142" i="6"/>
  <c r="AF142" i="6"/>
  <c r="A181" i="11" l="1"/>
  <c r="C142" i="6"/>
  <c r="C150" i="8" s="1"/>
  <c r="B142" i="6"/>
  <c r="B149" i="8"/>
  <c r="R141" i="6"/>
  <c r="I149" i="8" s="1"/>
  <c r="AF143" i="6"/>
  <c r="AH143" i="6"/>
  <c r="AG143" i="6"/>
  <c r="AE143" i="6"/>
  <c r="A182" i="11" l="1"/>
  <c r="C143" i="6"/>
  <c r="C151" i="8" s="1"/>
  <c r="B143" i="6"/>
  <c r="R142" i="6"/>
  <c r="I150" i="8" s="1"/>
  <c r="B150" i="8"/>
  <c r="AE144" i="6"/>
  <c r="AF144" i="6"/>
  <c r="AG144" i="6"/>
  <c r="AH144" i="6"/>
  <c r="A183" i="11" l="1"/>
  <c r="B144" i="6"/>
  <c r="C144" i="6"/>
  <c r="C152" i="8" s="1"/>
  <c r="R143" i="6"/>
  <c r="I151" i="8" s="1"/>
  <c r="B151" i="8"/>
  <c r="AG145" i="6"/>
  <c r="AF145" i="6"/>
  <c r="AH145" i="6"/>
  <c r="AE145" i="6"/>
  <c r="A184" i="11" l="1"/>
  <c r="C145" i="6"/>
  <c r="C153" i="8" s="1"/>
  <c r="B145" i="6"/>
  <c r="R144" i="6"/>
  <c r="I152" i="8" s="1"/>
  <c r="B152" i="8"/>
  <c r="AG146" i="6"/>
  <c r="AH146" i="6"/>
  <c r="AE146" i="6"/>
  <c r="AF146" i="6"/>
  <c r="A185" i="11" l="1"/>
  <c r="C146" i="6"/>
  <c r="C154" i="8" s="1"/>
  <c r="B146" i="6"/>
  <c r="B153" i="8"/>
  <c r="R145" i="6"/>
  <c r="I153" i="8" s="1"/>
  <c r="AH147" i="6"/>
  <c r="AG147" i="6"/>
  <c r="AF147" i="6"/>
  <c r="AE147" i="6"/>
  <c r="A186" i="11" l="1"/>
  <c r="C147" i="6"/>
  <c r="C155" i="8" s="1"/>
  <c r="B147" i="6"/>
  <c r="R146" i="6"/>
  <c r="I154" i="8" s="1"/>
  <c r="B154" i="8"/>
  <c r="AG148" i="6"/>
  <c r="AH148" i="6"/>
  <c r="AF148" i="6"/>
  <c r="AE148" i="6"/>
  <c r="A187" i="11" l="1"/>
  <c r="B148" i="6"/>
  <c r="C148" i="6"/>
  <c r="C156" i="8" s="1"/>
  <c r="B155" i="8"/>
  <c r="R147" i="6"/>
  <c r="I155" i="8" s="1"/>
  <c r="AE149" i="6"/>
  <c r="AH149" i="6"/>
  <c r="AF149" i="6"/>
  <c r="AG149" i="6"/>
  <c r="A188" i="11" l="1"/>
  <c r="C149" i="6"/>
  <c r="C157" i="8" s="1"/>
  <c r="B149" i="6"/>
  <c r="R148" i="6"/>
  <c r="I156" i="8" s="1"/>
  <c r="B156" i="8"/>
  <c r="AE150" i="6"/>
  <c r="AH150" i="6"/>
  <c r="AG150" i="6"/>
  <c r="AF150" i="6"/>
  <c r="A189" i="11" l="1"/>
  <c r="C150" i="6"/>
  <c r="C158" i="8" s="1"/>
  <c r="B150" i="6"/>
  <c r="B157" i="8"/>
  <c r="R149" i="6"/>
  <c r="I157" i="8" s="1"/>
  <c r="AH151" i="6"/>
  <c r="AE151" i="6"/>
  <c r="AG151" i="6"/>
  <c r="AF151" i="6"/>
  <c r="A190" i="11" l="1"/>
  <c r="B151" i="6"/>
  <c r="C151" i="6"/>
  <c r="C159" i="8" s="1"/>
  <c r="B158" i="8"/>
  <c r="R150" i="6"/>
  <c r="I158" i="8" s="1"/>
  <c r="AF152" i="6"/>
  <c r="AH152" i="6"/>
  <c r="AG152" i="6"/>
  <c r="AE152" i="6"/>
  <c r="A191" i="11" l="1"/>
  <c r="B152" i="6"/>
  <c r="C152" i="6"/>
  <c r="C160" i="8" s="1"/>
  <c r="R151" i="6"/>
  <c r="I159" i="8" s="1"/>
  <c r="B159" i="8"/>
  <c r="AF153" i="6"/>
  <c r="AG153" i="6"/>
  <c r="AH153" i="6"/>
  <c r="AE153" i="6"/>
  <c r="A192" i="11" l="1"/>
  <c r="C153" i="6"/>
  <c r="C161" i="8" s="1"/>
  <c r="B153" i="6"/>
  <c r="B160" i="8"/>
  <c r="R152" i="6"/>
  <c r="I160" i="8" s="1"/>
  <c r="AH154" i="6"/>
  <c r="AF154" i="6"/>
  <c r="AG154" i="6"/>
  <c r="AE154" i="6"/>
  <c r="A193" i="11" l="1"/>
  <c r="B154" i="6"/>
  <c r="C154" i="6"/>
  <c r="C162" i="8" s="1"/>
  <c r="B161" i="8"/>
  <c r="R153" i="6"/>
  <c r="I161" i="8" s="1"/>
  <c r="AE155" i="6"/>
  <c r="AH155" i="6"/>
  <c r="AG155" i="6"/>
  <c r="AF155" i="6"/>
  <c r="A194" i="11" l="1"/>
  <c r="B155" i="6"/>
  <c r="C155" i="6"/>
  <c r="C163" i="8" s="1"/>
  <c r="R154" i="6"/>
  <c r="I162" i="8" s="1"/>
  <c r="B162" i="8"/>
  <c r="AH156" i="6"/>
  <c r="AF156" i="6"/>
  <c r="AG156" i="6"/>
  <c r="AE156" i="6"/>
  <c r="A195" i="11" l="1"/>
  <c r="C156" i="6"/>
  <c r="C164" i="8" s="1"/>
  <c r="B156" i="6"/>
  <c r="B163" i="8"/>
  <c r="R155" i="6"/>
  <c r="I163" i="8" s="1"/>
  <c r="AE189" i="6"/>
  <c r="AH157" i="6"/>
  <c r="AF157" i="6"/>
  <c r="AE157" i="6"/>
  <c r="AF189" i="6"/>
  <c r="AG189" i="6"/>
  <c r="AH189" i="6"/>
  <c r="AG157" i="6"/>
  <c r="B189" i="6" l="1"/>
  <c r="C189" i="6"/>
  <c r="C197" i="8" s="1"/>
  <c r="A196" i="11"/>
  <c r="C157" i="6"/>
  <c r="C165" i="8" s="1"/>
  <c r="B157" i="6"/>
  <c r="R156" i="6"/>
  <c r="I164" i="8" s="1"/>
  <c r="B164" i="8"/>
  <c r="AH158" i="6"/>
  <c r="AE158" i="6"/>
  <c r="AF158" i="6"/>
  <c r="AH190" i="6"/>
  <c r="AE190" i="6"/>
  <c r="AF190" i="6"/>
  <c r="AG190" i="6"/>
  <c r="AG158" i="6"/>
  <c r="C190" i="6" l="1"/>
  <c r="C198" i="8" s="1"/>
  <c r="B190" i="6"/>
  <c r="A197" i="11"/>
  <c r="R189" i="6"/>
  <c r="I197" i="8" s="1"/>
  <c r="B197" i="8"/>
  <c r="B158" i="6"/>
  <c r="C158" i="6"/>
  <c r="C166" i="8" s="1"/>
  <c r="B165" i="8"/>
  <c r="R157" i="6"/>
  <c r="I165" i="8" s="1"/>
  <c r="AG191" i="6"/>
  <c r="AH159" i="6"/>
  <c r="AF191" i="6"/>
  <c r="AF159" i="6"/>
  <c r="AE191" i="6"/>
  <c r="AE159" i="6"/>
  <c r="AH191" i="6"/>
  <c r="AG159" i="6"/>
  <c r="C191" i="6" l="1"/>
  <c r="C199" i="8" s="1"/>
  <c r="B191" i="6"/>
  <c r="A198" i="11"/>
  <c r="R190" i="6"/>
  <c r="I198" i="8" s="1"/>
  <c r="B198" i="8"/>
  <c r="B159" i="6"/>
  <c r="C159" i="6"/>
  <c r="C167" i="8" s="1"/>
  <c r="A209" i="12"/>
  <c r="R158" i="6"/>
  <c r="I166" i="8" s="1"/>
  <c r="B166" i="8"/>
  <c r="AH192" i="6"/>
  <c r="AH160" i="6"/>
  <c r="AG192" i="6"/>
  <c r="AF160" i="6"/>
  <c r="AG160" i="6"/>
  <c r="AE192" i="6"/>
  <c r="AE160" i="6"/>
  <c r="AF192" i="6"/>
  <c r="B192" i="6" l="1"/>
  <c r="C192" i="6"/>
  <c r="C200" i="8" s="1"/>
  <c r="B199" i="8"/>
  <c r="R191" i="6"/>
  <c r="I199" i="8" s="1"/>
  <c r="A199" i="11"/>
  <c r="C160" i="6"/>
  <c r="C168" i="8" s="1"/>
  <c r="B160" i="6"/>
  <c r="A210" i="12"/>
  <c r="B167" i="8"/>
  <c r="R159" i="6"/>
  <c r="I167" i="8" s="1"/>
  <c r="AF193" i="6"/>
  <c r="AG193" i="6"/>
  <c r="AH193" i="6"/>
  <c r="AE193" i="6"/>
  <c r="AG161" i="6"/>
  <c r="AH161" i="6"/>
  <c r="AF161" i="6"/>
  <c r="AE161" i="6"/>
  <c r="C193" i="6" l="1"/>
  <c r="C201" i="8" s="1"/>
  <c r="B193" i="6"/>
  <c r="A200" i="11"/>
  <c r="B200" i="8"/>
  <c r="R192" i="6"/>
  <c r="I200" i="8" s="1"/>
  <c r="C161" i="6"/>
  <c r="C169" i="8" s="1"/>
  <c r="B161" i="6"/>
  <c r="A211" i="12"/>
  <c r="B168" i="8"/>
  <c r="R160" i="6"/>
  <c r="I168" i="8" s="1"/>
  <c r="AH162" i="6"/>
  <c r="AE194" i="6"/>
  <c r="AE162" i="6"/>
  <c r="AH194" i="6"/>
  <c r="AG162" i="6"/>
  <c r="AG194" i="6"/>
  <c r="AF194" i="6"/>
  <c r="AF162" i="6"/>
  <c r="B194" i="6" l="1"/>
  <c r="C194" i="6"/>
  <c r="C202" i="8" s="1"/>
  <c r="B201" i="8"/>
  <c r="R193" i="6"/>
  <c r="I201" i="8" s="1"/>
  <c r="A201" i="11"/>
  <c r="C162" i="6"/>
  <c r="C170" i="8" s="1"/>
  <c r="B162" i="6"/>
  <c r="R161" i="6"/>
  <c r="I169" i="8" s="1"/>
  <c r="B169" i="8"/>
  <c r="A212" i="12"/>
  <c r="AF195" i="6"/>
  <c r="AH163" i="6"/>
  <c r="AE195" i="6"/>
  <c r="AG195" i="6"/>
  <c r="AH195" i="6"/>
  <c r="AF163" i="6"/>
  <c r="AG163" i="6"/>
  <c r="AE163" i="6"/>
  <c r="C195" i="6" l="1"/>
  <c r="C203" i="8" s="1"/>
  <c r="B195" i="6"/>
  <c r="A202" i="11"/>
  <c r="B202" i="8"/>
  <c r="R194" i="6"/>
  <c r="I202" i="8" s="1"/>
  <c r="B163" i="6"/>
  <c r="C163" i="6"/>
  <c r="C171" i="8" s="1"/>
  <c r="R162" i="6"/>
  <c r="I170" i="8" s="1"/>
  <c r="B170" i="8"/>
  <c r="A213" i="12"/>
  <c r="AE196" i="6"/>
  <c r="AH196" i="6"/>
  <c r="AE172" i="6"/>
  <c r="AH173" i="6"/>
  <c r="AH187" i="6"/>
  <c r="AH177" i="6"/>
  <c r="AF176" i="6"/>
  <c r="AF171" i="6"/>
  <c r="AE165" i="6"/>
  <c r="AE164" i="6"/>
  <c r="AE186" i="6"/>
  <c r="AE169" i="6"/>
  <c r="AE177" i="6"/>
  <c r="AF165" i="6"/>
  <c r="AH181" i="6"/>
  <c r="AH170" i="6"/>
  <c r="AG187" i="6"/>
  <c r="AG182" i="6"/>
  <c r="AG176" i="6"/>
  <c r="AG167" i="6"/>
  <c r="AG188" i="6"/>
  <c r="AF188" i="6"/>
  <c r="AG181" i="6"/>
  <c r="AG180" i="6"/>
  <c r="AF166" i="6"/>
  <c r="AG175" i="6"/>
  <c r="AH185" i="6"/>
  <c r="AE179" i="6"/>
  <c r="AF179" i="6"/>
  <c r="AF196" i="6"/>
  <c r="AH171" i="6"/>
  <c r="AG178" i="6"/>
  <c r="AH164" i="6"/>
  <c r="AG168" i="6"/>
  <c r="AF187" i="6"/>
  <c r="AE185" i="6"/>
  <c r="AE184" i="6"/>
  <c r="AE176" i="6"/>
  <c r="AF184" i="6"/>
  <c r="AG174" i="6"/>
  <c r="AE183" i="6"/>
  <c r="AH186" i="6"/>
  <c r="AE180" i="6"/>
  <c r="AE181" i="6"/>
  <c r="AG166" i="6"/>
  <c r="AG165" i="6"/>
  <c r="AG185" i="6"/>
  <c r="AF164" i="6"/>
  <c r="AH188" i="6"/>
  <c r="AH179" i="6"/>
  <c r="AE175" i="6"/>
  <c r="AE182" i="6"/>
  <c r="AF169" i="6"/>
  <c r="AF177" i="6"/>
  <c r="AH182" i="6"/>
  <c r="AG186" i="6"/>
  <c r="AG169" i="6"/>
  <c r="AF183" i="6"/>
  <c r="AG164" i="6"/>
  <c r="AF168" i="6"/>
  <c r="AE168" i="6"/>
  <c r="AG171" i="6"/>
  <c r="AE174" i="6"/>
  <c r="AH169" i="6"/>
  <c r="AG183" i="6"/>
  <c r="AF180" i="6"/>
  <c r="AG172" i="6"/>
  <c r="AH180" i="6"/>
  <c r="AH166" i="6"/>
  <c r="AH167" i="6"/>
  <c r="AH168" i="6"/>
  <c r="AE167" i="6"/>
  <c r="AH176" i="6"/>
  <c r="AG196" i="6"/>
  <c r="AH172" i="6"/>
  <c r="AG179" i="6"/>
  <c r="AH175" i="6"/>
  <c r="AH165" i="6"/>
  <c r="AE178" i="6"/>
  <c r="AH178" i="6"/>
  <c r="AG177" i="6"/>
  <c r="AE173" i="6"/>
  <c r="AF181" i="6"/>
  <c r="AF172" i="6"/>
  <c r="AG173" i="6"/>
  <c r="AF178" i="6"/>
  <c r="AE187" i="6"/>
  <c r="AH174" i="6"/>
  <c r="AF186" i="6"/>
  <c r="AE170" i="6"/>
  <c r="AF170" i="6"/>
  <c r="AH184" i="6"/>
  <c r="AE166" i="6"/>
  <c r="AF185" i="6"/>
  <c r="AH183" i="6"/>
  <c r="AG184" i="6"/>
  <c r="AG170" i="6"/>
  <c r="AF182" i="6"/>
  <c r="AE188" i="6"/>
  <c r="AF167" i="6"/>
  <c r="AE171" i="6"/>
  <c r="AF173" i="6"/>
  <c r="AF174" i="6"/>
  <c r="AF175" i="6"/>
  <c r="B196" i="6" l="1"/>
  <c r="C196" i="6"/>
  <c r="C204" i="8" s="1"/>
  <c r="A203" i="11"/>
  <c r="R195" i="6"/>
  <c r="I203" i="8" s="1"/>
  <c r="B203" i="8"/>
  <c r="C178" i="6"/>
  <c r="C186" i="8" s="1"/>
  <c r="B178" i="6"/>
  <c r="C173" i="6"/>
  <c r="C181" i="8" s="1"/>
  <c r="B173" i="6"/>
  <c r="C167" i="6"/>
  <c r="C175" i="8" s="1"/>
  <c r="B167" i="6"/>
  <c r="C176" i="6"/>
  <c r="C184" i="8" s="1"/>
  <c r="B176" i="6"/>
  <c r="C172" i="6"/>
  <c r="C180" i="8" s="1"/>
  <c r="B172" i="6"/>
  <c r="C174" i="6"/>
  <c r="C182" i="8" s="1"/>
  <c r="B174" i="6"/>
  <c r="B164" i="6"/>
  <c r="C164" i="6"/>
  <c r="C172" i="8" s="1"/>
  <c r="C179" i="6"/>
  <c r="C187" i="8" s="1"/>
  <c r="B179" i="6"/>
  <c r="C171" i="6"/>
  <c r="C179" i="8" s="1"/>
  <c r="B171" i="6"/>
  <c r="C184" i="6"/>
  <c r="C192" i="8" s="1"/>
  <c r="B184" i="6"/>
  <c r="C187" i="6"/>
  <c r="C195" i="8" s="1"/>
  <c r="B187" i="6"/>
  <c r="C170" i="6"/>
  <c r="C178" i="8" s="1"/>
  <c r="B170" i="6"/>
  <c r="C168" i="6"/>
  <c r="C176" i="8" s="1"/>
  <c r="B168" i="6"/>
  <c r="B181" i="6"/>
  <c r="C181" i="6"/>
  <c r="C189" i="8" s="1"/>
  <c r="B182" i="6"/>
  <c r="C182" i="6"/>
  <c r="C190" i="8" s="1"/>
  <c r="C183" i="6"/>
  <c r="C191" i="8" s="1"/>
  <c r="B183" i="6"/>
  <c r="C186" i="6"/>
  <c r="C194" i="8" s="1"/>
  <c r="B186" i="6"/>
  <c r="C169" i="6"/>
  <c r="C177" i="8" s="1"/>
  <c r="B169" i="6"/>
  <c r="C180" i="6"/>
  <c r="C188" i="8" s="1"/>
  <c r="B180" i="6"/>
  <c r="C185" i="6"/>
  <c r="C193" i="8" s="1"/>
  <c r="B185" i="6"/>
  <c r="B175" i="6"/>
  <c r="C175" i="6"/>
  <c r="C183" i="8" s="1"/>
  <c r="B177" i="6"/>
  <c r="C177" i="6"/>
  <c r="C185" i="8" s="1"/>
  <c r="C165" i="6"/>
  <c r="C173" i="8" s="1"/>
  <c r="B165" i="6"/>
  <c r="C166" i="6"/>
  <c r="C174" i="8" s="1"/>
  <c r="B166" i="6"/>
  <c r="B188" i="6"/>
  <c r="C188" i="6"/>
  <c r="R163" i="6"/>
  <c r="I171" i="8" s="1"/>
  <c r="B171" i="8"/>
  <c r="AF197" i="6"/>
  <c r="AE197" i="6"/>
  <c r="AG197" i="6"/>
  <c r="AH197" i="6"/>
  <c r="C197" i="6" l="1"/>
  <c r="C205" i="8" s="1"/>
  <c r="B197" i="6"/>
  <c r="A204" i="11"/>
  <c r="R196" i="6"/>
  <c r="I204" i="8" s="1"/>
  <c r="B204" i="8"/>
  <c r="C196" i="8"/>
  <c r="B196" i="8"/>
  <c r="R188" i="6"/>
  <c r="R181" i="6"/>
  <c r="I189" i="8" s="1"/>
  <c r="B189" i="8"/>
  <c r="R180" i="6"/>
  <c r="I188" i="8" s="1"/>
  <c r="B188" i="8"/>
  <c r="R186" i="6"/>
  <c r="I194" i="8" s="1"/>
  <c r="B194" i="8"/>
  <c r="R168" i="6"/>
  <c r="I176" i="8" s="1"/>
  <c r="B176" i="8"/>
  <c r="B180" i="8"/>
  <c r="R172" i="6"/>
  <c r="I180" i="8" s="1"/>
  <c r="B175" i="8"/>
  <c r="R167" i="6"/>
  <c r="I175" i="8" s="1"/>
  <c r="R178" i="6"/>
  <c r="I186" i="8" s="1"/>
  <c r="B186" i="8"/>
  <c r="R177" i="6"/>
  <c r="I185" i="8" s="1"/>
  <c r="B185" i="8"/>
  <c r="R165" i="6"/>
  <c r="I173" i="8" s="1"/>
  <c r="B173" i="8"/>
  <c r="R185" i="6"/>
  <c r="I193" i="8" s="1"/>
  <c r="B193" i="8"/>
  <c r="B177" i="8"/>
  <c r="R169" i="6"/>
  <c r="I177" i="8" s="1"/>
  <c r="R183" i="6"/>
  <c r="I191" i="8" s="1"/>
  <c r="B191" i="8"/>
  <c r="B178" i="8"/>
  <c r="R170" i="6"/>
  <c r="I178" i="8" s="1"/>
  <c r="R184" i="6"/>
  <c r="I192" i="8" s="1"/>
  <c r="B192" i="8"/>
  <c r="R179" i="6"/>
  <c r="I187" i="8" s="1"/>
  <c r="B187" i="8"/>
  <c r="R174" i="6"/>
  <c r="I182" i="8" s="1"/>
  <c r="B182" i="8"/>
  <c r="R176" i="6"/>
  <c r="I184" i="8" s="1"/>
  <c r="B184" i="8"/>
  <c r="R173" i="6"/>
  <c r="I181" i="8" s="1"/>
  <c r="B181" i="8"/>
  <c r="B183" i="8"/>
  <c r="R175" i="6"/>
  <c r="I183" i="8" s="1"/>
  <c r="R166" i="6"/>
  <c r="I174" i="8" s="1"/>
  <c r="B174" i="8"/>
  <c r="B195" i="8"/>
  <c r="R187" i="6"/>
  <c r="I195" i="8" s="1"/>
  <c r="R171" i="6"/>
  <c r="I179" i="8" s="1"/>
  <c r="B179" i="8"/>
  <c r="R182" i="6"/>
  <c r="I190" i="8" s="1"/>
  <c r="B190" i="8"/>
  <c r="R164" i="6"/>
  <c r="I172" i="8" s="1"/>
  <c r="B172" i="8"/>
  <c r="AF198" i="6"/>
  <c r="AG198" i="6"/>
  <c r="AH198" i="6"/>
  <c r="AE198" i="6"/>
  <c r="B198" i="6" l="1"/>
  <c r="C198" i="6"/>
  <c r="C206" i="8" s="1"/>
  <c r="A205" i="11"/>
  <c r="B205" i="8"/>
  <c r="R197" i="6"/>
  <c r="I205" i="8" s="1"/>
  <c r="I196" i="8"/>
  <c r="AG199" i="6"/>
  <c r="AH199" i="6"/>
  <c r="AF199" i="6"/>
  <c r="AE199" i="6"/>
  <c r="C199" i="6" l="1"/>
  <c r="C207" i="8" s="1"/>
  <c r="B199" i="6"/>
  <c r="A206" i="11"/>
  <c r="B206" i="8"/>
  <c r="R198" i="6"/>
  <c r="I206" i="8" s="1"/>
  <c r="AE200" i="6"/>
  <c r="AG200" i="6"/>
  <c r="AH200" i="6"/>
  <c r="AF200" i="6"/>
  <c r="C200" i="6" l="1"/>
  <c r="C208" i="8" s="1"/>
  <c r="B200" i="6"/>
  <c r="A207" i="11"/>
  <c r="B207" i="8"/>
  <c r="R199" i="6"/>
  <c r="I207" i="8" s="1"/>
  <c r="AF201" i="6"/>
  <c r="AH201" i="6"/>
  <c r="AE201" i="6"/>
  <c r="AG201" i="6"/>
  <c r="B201" i="6" l="1"/>
  <c r="C201" i="6"/>
  <c r="C209" i="8" s="1"/>
  <c r="A208" i="11"/>
  <c r="R200" i="6"/>
  <c r="I208" i="8" s="1"/>
  <c r="B208" i="8"/>
  <c r="AG202" i="6"/>
  <c r="AF202" i="6"/>
  <c r="AH202" i="6"/>
  <c r="AE202" i="6"/>
  <c r="C202" i="6" l="1"/>
  <c r="C210" i="8" s="1"/>
  <c r="B202" i="6"/>
  <c r="A209" i="11"/>
  <c r="R201" i="6"/>
  <c r="I209" i="8" s="1"/>
  <c r="B209" i="8"/>
  <c r="AF203" i="6"/>
  <c r="AH203" i="6"/>
  <c r="AG203" i="6"/>
  <c r="AE203" i="6"/>
  <c r="B203" i="6" l="1"/>
  <c r="C203" i="6"/>
  <c r="C211" i="8" s="1"/>
  <c r="A210" i="11"/>
  <c r="R202" i="6"/>
  <c r="I210" i="8" s="1"/>
  <c r="B210" i="8"/>
  <c r="AF204" i="6"/>
  <c r="AE204" i="6"/>
  <c r="AG204" i="6"/>
  <c r="AH204" i="6"/>
  <c r="B204" i="6" l="1"/>
  <c r="C204" i="6"/>
  <c r="C212" i="8" s="1"/>
  <c r="A211" i="11"/>
  <c r="B211" i="8"/>
  <c r="R203" i="6"/>
  <c r="I211" i="8" s="1"/>
  <c r="AH205" i="6"/>
  <c r="AE205" i="6"/>
  <c r="AG205" i="6"/>
  <c r="AF205" i="6"/>
  <c r="C205" i="6" l="1"/>
  <c r="C213" i="8" s="1"/>
  <c r="B205" i="6"/>
  <c r="A212" i="11"/>
  <c r="B212" i="8"/>
  <c r="R204" i="6"/>
  <c r="I212" i="8" s="1"/>
  <c r="AF206" i="6"/>
  <c r="AG206" i="6"/>
  <c r="AE206" i="6"/>
  <c r="AH206" i="6"/>
  <c r="B206" i="6" l="1"/>
  <c r="C206" i="6"/>
  <c r="C214" i="8" s="1"/>
  <c r="A213" i="11"/>
  <c r="B213" i="8"/>
  <c r="R205" i="6"/>
  <c r="I213" i="8" s="1"/>
  <c r="AE207" i="6"/>
  <c r="AH207" i="6"/>
  <c r="AG207" i="6"/>
  <c r="AF207" i="6"/>
  <c r="C207" i="6" l="1"/>
  <c r="C215" i="8" s="1"/>
  <c r="B207" i="6"/>
  <c r="A214" i="11"/>
  <c r="B214" i="8"/>
  <c r="R206" i="6"/>
  <c r="I214" i="8" s="1"/>
  <c r="AE208" i="6"/>
  <c r="AG208" i="6"/>
  <c r="AF208" i="6"/>
  <c r="AH208" i="6"/>
  <c r="B208" i="6" l="1"/>
  <c r="C208" i="6"/>
  <c r="C216" i="8" s="1"/>
  <c r="A215" i="11"/>
  <c r="R207" i="6"/>
  <c r="I215" i="8" s="1"/>
  <c r="B215" i="8"/>
  <c r="AF209" i="6"/>
  <c r="AG209" i="6"/>
  <c r="AH209" i="6"/>
  <c r="AE209" i="6"/>
  <c r="C209" i="6" l="1"/>
  <c r="C217" i="8" s="1"/>
  <c r="B209" i="6"/>
  <c r="B216" i="8"/>
  <c r="R208" i="6"/>
  <c r="I216" i="8" s="1"/>
  <c r="A216" i="11"/>
  <c r="AG210" i="6"/>
  <c r="AF210" i="6"/>
  <c r="AE210" i="6"/>
  <c r="AH210" i="6"/>
  <c r="B210" i="6" l="1"/>
  <c r="C210" i="6"/>
  <c r="C218" i="8" s="1"/>
  <c r="A217" i="11"/>
  <c r="R209" i="6"/>
  <c r="I217" i="8" s="1"/>
  <c r="B217" i="8"/>
  <c r="AH211" i="6"/>
  <c r="AE211" i="6"/>
  <c r="AG211" i="6"/>
  <c r="AF211" i="6"/>
  <c r="C211" i="6" l="1"/>
  <c r="C219" i="8" s="1"/>
  <c r="B211" i="6"/>
  <c r="A218" i="11"/>
  <c r="B218" i="8"/>
  <c r="R210" i="6"/>
  <c r="I218" i="8" s="1"/>
  <c r="AH212" i="6"/>
  <c r="AG212" i="6"/>
  <c r="AF212" i="6"/>
  <c r="AE212" i="6"/>
  <c r="B212" i="6" l="1"/>
  <c r="C212" i="6"/>
  <c r="C220" i="8" s="1"/>
  <c r="A219" i="11"/>
  <c r="R211" i="6"/>
  <c r="I219" i="8" s="1"/>
  <c r="B219" i="8"/>
  <c r="AG213" i="6"/>
  <c r="AH213" i="6"/>
  <c r="AE213" i="6"/>
  <c r="AF213" i="6"/>
  <c r="C213" i="6" l="1"/>
  <c r="C221" i="8" s="1"/>
  <c r="B213" i="6"/>
  <c r="A220" i="11"/>
  <c r="B220" i="8"/>
  <c r="R212" i="6"/>
  <c r="I220" i="8" s="1"/>
  <c r="AF214" i="6"/>
  <c r="AG214" i="6"/>
  <c r="AH214" i="6"/>
  <c r="AE214" i="6"/>
  <c r="B214" i="6" l="1"/>
  <c r="C214" i="6"/>
  <c r="C222" i="8" s="1"/>
  <c r="A221" i="11"/>
  <c r="B221" i="8"/>
  <c r="R213" i="6"/>
  <c r="I221" i="8" s="1"/>
  <c r="AH215" i="6"/>
  <c r="AG215" i="6"/>
  <c r="AE215" i="6"/>
  <c r="AF215" i="6"/>
  <c r="C215" i="6" l="1"/>
  <c r="C223" i="8" s="1"/>
  <c r="B215" i="6"/>
  <c r="A222" i="11"/>
  <c r="R214" i="6"/>
  <c r="I222" i="8" s="1"/>
  <c r="B222" i="8"/>
  <c r="AH216" i="6"/>
  <c r="AG216" i="6"/>
  <c r="AE216" i="6"/>
  <c r="AF216" i="6"/>
  <c r="C216" i="6" l="1"/>
  <c r="C224" i="8" s="1"/>
  <c r="B216" i="6"/>
  <c r="A223" i="11"/>
  <c r="B223" i="8"/>
  <c r="R215" i="6"/>
  <c r="I223" i="8" s="1"/>
  <c r="AF217" i="6"/>
  <c r="AH217" i="6"/>
  <c r="AG217" i="6"/>
  <c r="AE217" i="6"/>
  <c r="B217" i="6" l="1"/>
  <c r="C217" i="6"/>
  <c r="C225" i="8" s="1"/>
  <c r="A224" i="11"/>
  <c r="R216" i="6"/>
  <c r="I224" i="8" s="1"/>
  <c r="B224" i="8"/>
  <c r="AE218" i="6"/>
  <c r="AH218" i="6"/>
  <c r="AF218" i="6"/>
  <c r="AG218" i="6"/>
  <c r="C218" i="6" l="1"/>
  <c r="C226" i="8" s="1"/>
  <c r="B218" i="6"/>
  <c r="A225" i="11"/>
  <c r="B225" i="8"/>
  <c r="R217" i="6"/>
  <c r="I225" i="8" s="1"/>
  <c r="AF219" i="6"/>
  <c r="AG219" i="6"/>
  <c r="AE219" i="6"/>
  <c r="AH219" i="6"/>
  <c r="B219" i="6" l="1"/>
  <c r="C219" i="6"/>
  <c r="C227" i="8" s="1"/>
  <c r="A226" i="11"/>
  <c r="R218" i="6"/>
  <c r="I226" i="8" s="1"/>
  <c r="B226" i="8"/>
  <c r="AG220" i="6"/>
  <c r="AF220" i="6"/>
  <c r="AE220" i="6"/>
  <c r="AH220" i="6"/>
  <c r="B220" i="6" l="1"/>
  <c r="C220" i="6"/>
  <c r="C228" i="8" s="1"/>
  <c r="A227" i="11"/>
  <c r="B227" i="8"/>
  <c r="R219" i="6"/>
  <c r="I227" i="8" s="1"/>
  <c r="AG221" i="6"/>
  <c r="AF221" i="6"/>
  <c r="AE221" i="6"/>
  <c r="AH221" i="6"/>
  <c r="C221" i="6" l="1"/>
  <c r="C229" i="8" s="1"/>
  <c r="B221" i="6"/>
  <c r="A228" i="11"/>
  <c r="B228" i="8"/>
  <c r="R220" i="6"/>
  <c r="I228" i="8" s="1"/>
  <c r="AG222" i="6"/>
  <c r="AH222" i="6"/>
  <c r="AE222" i="6"/>
  <c r="AF222" i="6"/>
  <c r="B222" i="6" l="1"/>
  <c r="C222" i="6"/>
  <c r="C230" i="8" s="1"/>
  <c r="A229" i="11"/>
  <c r="B229" i="8"/>
  <c r="R221" i="6"/>
  <c r="I229" i="8" s="1"/>
  <c r="AH223" i="6"/>
  <c r="AG223" i="6"/>
  <c r="AE223" i="6"/>
  <c r="AF223" i="6"/>
  <c r="B223" i="6" l="1"/>
  <c r="C223" i="6"/>
  <c r="C231" i="8" s="1"/>
  <c r="A230" i="11"/>
  <c r="R222" i="6"/>
  <c r="I230" i="8" s="1"/>
  <c r="B230" i="8"/>
  <c r="AF224" i="6"/>
  <c r="AG224" i="6"/>
  <c r="AH224" i="6"/>
  <c r="AE224" i="6"/>
  <c r="C224" i="6" l="1"/>
  <c r="C232" i="8" s="1"/>
  <c r="B224" i="6"/>
  <c r="A231" i="11"/>
  <c r="B231" i="8"/>
  <c r="R223" i="6"/>
  <c r="I231" i="8" s="1"/>
  <c r="AG225" i="6"/>
  <c r="AH225" i="6"/>
  <c r="AF225" i="6"/>
  <c r="AE225" i="6"/>
  <c r="B225" i="6" l="1"/>
  <c r="C225" i="6"/>
  <c r="C233" i="8" s="1"/>
  <c r="A232" i="11"/>
  <c r="B232" i="8"/>
  <c r="R224" i="6"/>
  <c r="I232" i="8" s="1"/>
  <c r="AF226" i="6"/>
  <c r="AH226" i="6"/>
  <c r="AG226" i="6"/>
  <c r="AE226" i="6"/>
  <c r="C226" i="6" l="1"/>
  <c r="C234" i="8" s="1"/>
  <c r="B226" i="6"/>
  <c r="A233" i="11"/>
  <c r="R225" i="6"/>
  <c r="I233" i="8" s="1"/>
  <c r="B233" i="8"/>
  <c r="AG227" i="6"/>
  <c r="AE227" i="6"/>
  <c r="AH227" i="6"/>
  <c r="AF227" i="6"/>
  <c r="B227" i="6" l="1"/>
  <c r="C227" i="6"/>
  <c r="C235" i="8" s="1"/>
  <c r="A234" i="11"/>
  <c r="R226" i="6"/>
  <c r="I234" i="8" s="1"/>
  <c r="B234" i="8"/>
  <c r="AG228" i="6"/>
  <c r="AH228" i="6"/>
  <c r="AE228" i="6"/>
  <c r="AF228" i="6"/>
  <c r="C228" i="6" l="1"/>
  <c r="B228" i="6"/>
  <c r="R228" i="6" s="1"/>
  <c r="A235" i="11"/>
  <c r="R227" i="6"/>
  <c r="I235" i="8" s="1"/>
  <c r="B235" i="8"/>
  <c r="AG229" i="6"/>
  <c r="AE229" i="6"/>
  <c r="AH229" i="6"/>
  <c r="AF229" i="6"/>
  <c r="B229" i="6" l="1"/>
  <c r="R229" i="6" s="1"/>
  <c r="C229" i="6"/>
  <c r="A236" i="11"/>
  <c r="AF230" i="6"/>
  <c r="AE230" i="6"/>
  <c r="AG230" i="6"/>
  <c r="AH230" i="6"/>
  <c r="C230" i="6" l="1"/>
  <c r="B230" i="6"/>
  <c r="R230" i="6" s="1"/>
  <c r="A237" i="11"/>
  <c r="A238" i="11" s="1"/>
  <c r="A241" i="11" s="1"/>
  <c r="A242" i="11" s="1"/>
  <c r="A243" i="11" s="1"/>
  <c r="A244" i="11" s="1"/>
  <c r="A245" i="11" s="1"/>
  <c r="AF231" i="6"/>
  <c r="AG232" i="6"/>
  <c r="AH231" i="6"/>
  <c r="AH232" i="6"/>
  <c r="AE232" i="6"/>
  <c r="AG231" i="6"/>
  <c r="AE231" i="6"/>
  <c r="AF232" i="6"/>
  <c r="C231" i="6" l="1"/>
  <c r="B231" i="6"/>
  <c r="R231" i="6" s="1"/>
  <c r="B232" i="6"/>
  <c r="R232" i="6" s="1"/>
  <c r="C23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Neill Guha</author>
  </authors>
  <commentList>
    <comment ref="AH15" authorId="0" shapeId="0" xr:uid="{00000000-0006-0000-0200-000001000000}">
      <text>
        <r>
          <rPr>
            <b/>
            <sz val="8"/>
            <color indexed="81"/>
            <rFont val="Tahoma"/>
            <family val="2"/>
          </rPr>
          <t xml:space="preserve">E.g. Licence condition covered by RIGs table(s) or RIGs table is auto populated.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Neill Guha</author>
  </authors>
  <commentList>
    <comment ref="J16" authorId="0" shapeId="0" xr:uid="{00000000-0006-0000-0500-000001000000}">
      <text>
        <r>
          <rPr>
            <b/>
            <sz val="8"/>
            <color indexed="81"/>
            <rFont val="Tahoma"/>
            <family val="2"/>
          </rPr>
          <t xml:space="preserve">E.g. Licence condition covered by RIGs table(s) or RIGs table is auto populated.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Neill Guha</author>
  </authors>
  <commentList>
    <comment ref="J16" authorId="0" shapeId="0" xr:uid="{00000000-0006-0000-0600-000001000000}">
      <text>
        <r>
          <rPr>
            <b/>
            <sz val="8"/>
            <color indexed="81"/>
            <rFont val="Tahoma"/>
            <family val="2"/>
          </rPr>
          <t xml:space="preserve">E.g. Licence condition covered by RIGs table(s) or RIGs table is auto populated.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Neill Guha</author>
  </authors>
  <commentList>
    <comment ref="J16" authorId="0" shapeId="0" xr:uid="{00000000-0006-0000-0700-000001000000}">
      <text>
        <r>
          <rPr>
            <b/>
            <sz val="8"/>
            <color indexed="81"/>
            <rFont val="Tahoma"/>
            <family val="2"/>
          </rPr>
          <t xml:space="preserve">E.g. Licence condition covered by RIGs table(s) or RIGs table is auto populated.  </t>
        </r>
      </text>
    </comment>
  </commentList>
</comments>
</file>

<file path=xl/sharedStrings.xml><?xml version="1.0" encoding="utf-8"?>
<sst xmlns="http://schemas.openxmlformats.org/spreadsheetml/2006/main" count="5209" uniqueCount="1404">
  <si>
    <t>Planning</t>
  </si>
  <si>
    <t>Review</t>
  </si>
  <si>
    <t>Sign-off</t>
  </si>
  <si>
    <t>MS</t>
  </si>
  <si>
    <t>SP</t>
  </si>
  <si>
    <t>SM</t>
  </si>
  <si>
    <t>Low Risk</t>
  </si>
  <si>
    <t>L</t>
  </si>
  <si>
    <t>IE</t>
  </si>
  <si>
    <t>DI</t>
  </si>
  <si>
    <t>Medium Risk</t>
  </si>
  <si>
    <t>M</t>
  </si>
  <si>
    <t>ID</t>
  </si>
  <si>
    <t>CE</t>
  </si>
  <si>
    <t>High Risk</t>
  </si>
  <si>
    <t>H</t>
  </si>
  <si>
    <t>IP</t>
  </si>
  <si>
    <t>BO</t>
  </si>
  <si>
    <t>Critical Risk</t>
  </si>
  <si>
    <t>C</t>
  </si>
  <si>
    <t>ED</t>
  </si>
  <si>
    <t>EP</t>
  </si>
  <si>
    <t>Total Risk Rating</t>
  </si>
  <si>
    <t>Risk</t>
  </si>
  <si>
    <t>No.</t>
  </si>
  <si>
    <t>Licence Condition</t>
  </si>
  <si>
    <t>Summary</t>
  </si>
  <si>
    <t>Low</t>
  </si>
  <si>
    <t>High</t>
  </si>
  <si>
    <t>Impact Metric</t>
  </si>
  <si>
    <t>Total</t>
  </si>
  <si>
    <t>Medium</t>
  </si>
  <si>
    <t>Critical</t>
  </si>
  <si>
    <t>Impact Metric Scores</t>
  </si>
  <si>
    <t>Impact Metric Score</t>
  </si>
  <si>
    <t>Total risk ratings:</t>
  </si>
  <si>
    <t>Comparative efficiency</t>
  </si>
  <si>
    <t>Manual Intervention</t>
  </si>
  <si>
    <t>Completeness</t>
  </si>
  <si>
    <t>Complexity</t>
  </si>
  <si>
    <t>Total Risk</t>
  </si>
  <si>
    <t>Version No.</t>
  </si>
  <si>
    <t>Changes</t>
  </si>
  <si>
    <t>Purpose</t>
  </si>
  <si>
    <t>Author</t>
  </si>
  <si>
    <t>Release Date</t>
  </si>
  <si>
    <t>Neill Guha</t>
  </si>
  <si>
    <t>Sector:</t>
  </si>
  <si>
    <t>Impact types (from DAG table 2.1)</t>
  </si>
  <si>
    <t>c</t>
  </si>
  <si>
    <t>Impact Score</t>
  </si>
  <si>
    <t>Gas Distribution</t>
  </si>
  <si>
    <t>Gas Transmission</t>
  </si>
  <si>
    <t>Electricity Transmission</t>
  </si>
  <si>
    <t>a</t>
  </si>
  <si>
    <t>b</t>
  </si>
  <si>
    <t>d</t>
  </si>
  <si>
    <t>Revenue impact</t>
  </si>
  <si>
    <t>Market competition</t>
  </si>
  <si>
    <t>Impact type</t>
  </si>
  <si>
    <t>Data Assurance Activities</t>
  </si>
  <si>
    <t>End of table</t>
  </si>
  <si>
    <t>Required Information</t>
  </si>
  <si>
    <t>RIGs</t>
  </si>
  <si>
    <t>Date</t>
  </si>
  <si>
    <t>Frequency</t>
  </si>
  <si>
    <t>Costs and outputs RIGs</t>
  </si>
  <si>
    <t>As soon as practicable after calendar year end</t>
  </si>
  <si>
    <t>SpC 2H</t>
  </si>
  <si>
    <t>Compliance Officer’s report</t>
  </si>
  <si>
    <t xml:space="preserve">Report produced in accordance with paragraph 9 of the condition. </t>
  </si>
  <si>
    <t xml:space="preserve">Certificate 1F, 2F, or 3F in relation to the licensee’s resources (under paragraph 2 of the condition) and accompanying documents required under paragraph 3.  </t>
  </si>
  <si>
    <t>Non-discrimination in the provision of non-contestable connection services</t>
  </si>
  <si>
    <t>Agreed-upon procedures referenced in SLC44 for completion by external auditors relate, amongst other licence conditions, to SLC19</t>
  </si>
  <si>
    <t>Certificate must be approved by Board resolution, signed by a director pursuant thereto and accompanied by a statement of main factors taken into account + auditor’s report</t>
  </si>
  <si>
    <t>Electricity Distribution</t>
  </si>
  <si>
    <t>SSC A40</t>
  </si>
  <si>
    <t>SSC A34</t>
  </si>
  <si>
    <t>SSC D5</t>
  </si>
  <si>
    <t>Sector</t>
  </si>
  <si>
    <t>Sheet</t>
  </si>
  <si>
    <t>Submission sheet lookup</t>
  </si>
  <si>
    <t>Impact metric score</t>
  </si>
  <si>
    <t>Customers</t>
  </si>
  <si>
    <t>Competition</t>
  </si>
  <si>
    <t>Financial</t>
  </si>
  <si>
    <t>Selected sector</t>
  </si>
  <si>
    <t>Probability Metric Score</t>
  </si>
  <si>
    <t>Impact-Probability Risk Matrix</t>
  </si>
  <si>
    <t>Company</t>
  </si>
  <si>
    <t>Date of submission</t>
  </si>
  <si>
    <t>Report</t>
  </si>
  <si>
    <t>Purpose, desired outcome</t>
  </si>
  <si>
    <t>Deadline, completion date</t>
  </si>
  <si>
    <t>Progress</t>
  </si>
  <si>
    <t>Control Score</t>
  </si>
  <si>
    <t>Probability Metric Scores</t>
  </si>
  <si>
    <t>I2</t>
  </si>
  <si>
    <t>I3</t>
  </si>
  <si>
    <t>I4</t>
  </si>
  <si>
    <t>C1</t>
  </si>
  <si>
    <t>C2</t>
  </si>
  <si>
    <t>C3</t>
  </si>
  <si>
    <t>Inherent Probability Metric</t>
  </si>
  <si>
    <t>Control Metric</t>
  </si>
  <si>
    <t>Probability Metric</t>
  </si>
  <si>
    <t>Impact-probability matrix calculated total risk</t>
  </si>
  <si>
    <t>Inherent</t>
  </si>
  <si>
    <t>Network Data Assurance Report</t>
  </si>
  <si>
    <t>Past Submissions</t>
  </si>
  <si>
    <t>Second Person Review</t>
  </si>
  <si>
    <t>Internal Expert Review</t>
  </si>
  <si>
    <t>Internal Data Audit</t>
  </si>
  <si>
    <t>Internal Submission Process Audit</t>
  </si>
  <si>
    <t>External Data Audit</t>
  </si>
  <si>
    <t>External Submission Process Audit</t>
  </si>
  <si>
    <t>Future Submissions</t>
  </si>
  <si>
    <t>Update on Assurance Actions  for 
High and Critical Risks</t>
  </si>
  <si>
    <t>Details of Assurance Actions Planned  for 
High and Critical Risks</t>
  </si>
  <si>
    <t>Probability metric score</t>
  </si>
  <si>
    <t>Senior manager</t>
  </si>
  <si>
    <t>Director</t>
  </si>
  <si>
    <t>CEO</t>
  </si>
  <si>
    <t xml:space="preserve">Board </t>
  </si>
  <si>
    <t>Regulatory Accounts</t>
  </si>
  <si>
    <t>Cross Subsidy Report</t>
  </si>
  <si>
    <t>SLC B15</t>
  </si>
  <si>
    <t>1.1 Income Statement: Finance</t>
  </si>
  <si>
    <t xml:space="preserve">Standard form of each licensee’s Profit &amp; Loss / Statement of Comprehensive Income, consistent with the Regulatory Accounts. </t>
  </si>
  <si>
    <t>All ETOs</t>
  </si>
  <si>
    <t>Annual</t>
  </si>
  <si>
    <t>3.3 Asset Management Opex: Opex</t>
  </si>
  <si>
    <t xml:space="preserve">The amount of cash controllable operating costs spent on fault repairs, planned inspections and maintenance, vegetation management, operational property management, BT 21 CN teleprotection and offshore transmission project, </t>
  </si>
  <si>
    <t>SLC B15, covering: 
3J (part)</t>
  </si>
  <si>
    <t>4.2 LRScheme Expenditure: Capex</t>
  </si>
  <si>
    <t xml:space="preserve">Annual capital costs incurred on load related schemes during the reporting year. </t>
  </si>
  <si>
    <t>4.3 NLRScheme Expenditure: Capex</t>
  </si>
  <si>
    <t xml:space="preserve">Annual capital costs incurred on non-load related schemes during the reporting year. </t>
  </si>
  <si>
    <t>4.5 Non Op Capex: Capex</t>
  </si>
  <si>
    <t>Expenditure on non operational capex.</t>
  </si>
  <si>
    <t>5.1 System Chars and Activity: Network data</t>
  </si>
  <si>
    <t xml:space="preserve">High-level information relating to physical characteristics of the transmission network and to provide key indicators of the overall level of transmission activity. </t>
  </si>
  <si>
    <t>5.2 Faults and Failures: Network data</t>
  </si>
  <si>
    <t>Information relating to the quality of transmission service delivered.</t>
  </si>
  <si>
    <t>Information on transmission capacity against required transfer levels at key parts of the transmission system, as indicators of load-driven need for developing the transmission infrastructure.</t>
  </si>
  <si>
    <t>5.8 Lead Unit Cost Actuals: Network data</t>
  </si>
  <si>
    <t>Unit costs for key equipment classes on which material spend has been completed in the Reporting Year. This table covers both load-related and non-load related expenditure.</t>
  </si>
  <si>
    <t>6.2 BCF: Outputs</t>
  </si>
  <si>
    <t>Information on the licensee’s Business Carbon Footprint (BCF) (in tonnes of CO2 equivalent).</t>
  </si>
  <si>
    <t>6.3 Reliability: Outputs</t>
  </si>
  <si>
    <t>Information in relation to incidents on the licensee’s transmission system and the volume of unsupplied energy that is a consequence of these interruptions for the calculation of the licensee’s Energy Not Supplied (ENS) incentive.</t>
  </si>
  <si>
    <t>SLC B15, covering:
2L (part)</t>
  </si>
  <si>
    <t>Secondary deliverable information on current asset health and replacement priorities to assess performance against business plans and reported expenditure.</t>
  </si>
  <si>
    <t>NGET</t>
  </si>
  <si>
    <t>SLC B15, covering:
2L (part), 2M (part)</t>
  </si>
  <si>
    <t>Secondary deliverable information on replacement priorities to assess performance against business plans and reported expenditure.</t>
  </si>
  <si>
    <t>SLC B7</t>
  </si>
  <si>
    <t>Availability of Resources</t>
  </si>
  <si>
    <t>SLC B21</t>
  </si>
  <si>
    <t xml:space="preserve">Notification of changes that may affect eligibility for certification </t>
  </si>
  <si>
    <t>Written declaration</t>
  </si>
  <si>
    <t>SLC C17</t>
  </si>
  <si>
    <t>Transmission system security standard and quality of service</t>
  </si>
  <si>
    <t xml:space="preserve">Report providing details of system availability, security and service quality of the GB transmission system </t>
  </si>
  <si>
    <t>SpC 2I</t>
  </si>
  <si>
    <t>Independence of and appointment of managing director of the Transmission Business</t>
  </si>
  <si>
    <t>Managing Director of Transmission's report</t>
  </si>
  <si>
    <t>SHE Transmission, SPTL</t>
  </si>
  <si>
    <t>Condition title/ table number</t>
  </si>
  <si>
    <t>Licensees</t>
  </si>
  <si>
    <t>Mandated Assurance</t>
  </si>
  <si>
    <t>NGGT</t>
  </si>
  <si>
    <t>3.3 Asset management opex: Opex</t>
  </si>
  <si>
    <t>4.2 Project listing: Capex</t>
  </si>
  <si>
    <t>List all current projects to install assets on the NTS system.</t>
  </si>
  <si>
    <t>4.3 Capex Unit Cost: Capex</t>
  </si>
  <si>
    <t>Current capex spend for completed projects.</t>
  </si>
  <si>
    <t>4.4 Primary asts compr pipelns: Capex</t>
  </si>
  <si>
    <t>Out-turn cost of primary assets commissioned during the reporting year, i.e. compressor stations and pipelines.</t>
  </si>
  <si>
    <t>4.5 Non Op Capex (TO): Capex</t>
  </si>
  <si>
    <t>Expenditure on TO non operational capex.</t>
  </si>
  <si>
    <t>5.1 System characs: Network data</t>
  </si>
  <si>
    <t xml:space="preserve">High-level information relating to physical characteristics of the transmission network, showing changes year on year. </t>
  </si>
  <si>
    <t>5.3 Utilisation &amp; performance: Network data</t>
  </si>
  <si>
    <t>Information relating to the overall size and quality of transmission service delivered.</t>
  </si>
  <si>
    <t>5.4 Demand &amp; capability: Network data</t>
  </si>
  <si>
    <t>Key indicators of overall levels of capacity booked and levels of actual demand.</t>
  </si>
  <si>
    <t>SSC A40, covering:
SpC 2C (part)</t>
  </si>
  <si>
    <t>6.2 Business carbon footprint: Outputs</t>
  </si>
  <si>
    <t>Information on the licensee business carbon footprint (in tonnes of CO2 equivalent).</t>
  </si>
  <si>
    <t>6.5 Physical capability: Outputs</t>
  </si>
  <si>
    <t>Background information useful for understanding the demands for and capability to provide incremental capacity at the NTS and/or network flexibility expenditure.</t>
  </si>
  <si>
    <t>SSC A40, covering:
SpC 3D (part)</t>
  </si>
  <si>
    <t>7.2 NTS shrinkage (revenue): System operator</t>
  </si>
  <si>
    <t>Information in relation to performance against the shrinkage incentive.</t>
  </si>
  <si>
    <t>SSC A4</t>
  </si>
  <si>
    <t>Charging – General</t>
  </si>
  <si>
    <t>Statement on charges to be applied.</t>
  </si>
  <si>
    <t>All Gas Transporters</t>
  </si>
  <si>
    <t>Appointment of Compliance Officer</t>
  </si>
  <si>
    <t>Report on compliance officer duties</t>
  </si>
  <si>
    <t>SSC A37</t>
  </si>
  <si>
    <t>SSC B4</t>
  </si>
  <si>
    <t>Written declaration on eligibility for certification.</t>
  </si>
  <si>
    <t>SpC 7</t>
  </si>
  <si>
    <t>Long Term Development Statement</t>
  </si>
  <si>
    <t>Annual statement with respect to each of the 10 succeeding years beginning with 1 October</t>
  </si>
  <si>
    <t>Numbers and costs of training employees engaged on formal training and apprentice programmes including staff costs as well as other operational training costs.</t>
  </si>
  <si>
    <t>All GDNs</t>
  </si>
  <si>
    <t>Costs and Outputs RIGs</t>
  </si>
  <si>
    <t>3.10 Land remediation: Opex</t>
  </si>
  <si>
    <t>Information relating to statutory and non statutory land remediation. This includes the remediation of sites relating demolished gas holders.</t>
  </si>
  <si>
    <t>3.12 Shrinkage: Opex</t>
  </si>
  <si>
    <t>Shrinkage gas split by component and LDZ which allows for the monitoring of annual shrinkage volumes and costs.</t>
  </si>
  <si>
    <t>4.4 Reinforcement: Capex</t>
  </si>
  <si>
    <t xml:space="preserve">Expenditure and workload data for general and specific reinforcement on the below 7 bar network, including governors. </t>
  </si>
  <si>
    <t>Data relating to district and service governor replacement and decommissioning activities.</t>
  </si>
  <si>
    <t>5.2a Repex iron mains Tier 1: Repex</t>
  </si>
  <si>
    <t>Cost and workload information for Tier 1 mains and associated service work enforced by the HSE under their Policy for the Iron Mains Risk Reduction Programme.</t>
  </si>
  <si>
    <t>5.6 UNC Sub Deducts: Repex</t>
  </si>
  <si>
    <t xml:space="preserve">Costs and workload data on GDNs mitigating of risk associated with UNC sub–deduct networks.  </t>
  </si>
  <si>
    <t xml:space="preserve">Pipeline, governor and services asset population data and detailed movements in in the distribution pipeline asset population  though the reporting period. </t>
  </si>
  <si>
    <t>7.2 Reliability Outputs: Outputs</t>
  </si>
  <si>
    <t xml:space="preserve">Information on GDNs network reliability, enabling Ofgem to monitor progress in achieving the targeted outputs. </t>
  </si>
  <si>
    <t>SSC A40, covering:
SSC D10 (part)</t>
  </si>
  <si>
    <t>Additional data to understand network condition and expenditure requirements.</t>
  </si>
  <si>
    <t>7.5 Accuracy pipeline records: Outputs</t>
  </si>
  <si>
    <t>Data in relation to the recording of new, modified or decommissioned mains enabling Ofgem to measure GDNs performance in maintaining accurate mains records.</t>
  </si>
  <si>
    <t>SSC A40, covering: 
SSC D10 (part)</t>
  </si>
  <si>
    <t xml:space="preserve">Information relating to quality of service standards (QoS) and guaranteed standards of performance (GSOP).  </t>
  </si>
  <si>
    <t>SLC 3</t>
  </si>
  <si>
    <t>Payments by the Licensee to the Authority</t>
  </si>
  <si>
    <t>Report on no of customers</t>
  </si>
  <si>
    <t>Licensee’s procurement and use of constraint management services</t>
  </si>
  <si>
    <t>A report in respect of the constraint management services which the licensee has bought or acquired in the previous formula year.</t>
  </si>
  <si>
    <t>SpC 1F.14</t>
  </si>
  <si>
    <t xml:space="preserve">Revenue adjustments for performance in respect of gas Shrinkage and environmental emissions  </t>
  </si>
  <si>
    <t>A report setting out the actual leakage volumes and actual shrinkage volumes.</t>
  </si>
  <si>
    <t>Electricity transmission - Costs and outputs RIGs tables</t>
  </si>
  <si>
    <t>1.2 Financial Position: Finance</t>
  </si>
  <si>
    <t>Standard form of each licensee’s cash flow position consistent with the Regulatory Accounts.</t>
  </si>
  <si>
    <t>1.4 Rec to cost tables: Finance</t>
  </si>
  <si>
    <t>Reconcile Opex and Capex balances derived from the Regulatory Accounts to the values reported in the cost tables.</t>
  </si>
  <si>
    <t>1.5 Net Debt: Finance</t>
  </si>
  <si>
    <t xml:space="preserve">Details of all debt instruments and associated financial derivatives by type. </t>
  </si>
  <si>
    <t>1.6 Disposals: Finance</t>
  </si>
  <si>
    <t xml:space="preserve">Information relating to fixed asset disposals.  </t>
  </si>
  <si>
    <t>1.7 Tax computation: Finance</t>
  </si>
  <si>
    <t>Show how the licensee arrives at the current tax charge</t>
  </si>
  <si>
    <t>1.8 Tax pools: Finance</t>
  </si>
  <si>
    <t>Annual additions in the regulatory financial year and movements in capital allowances for the licensee.</t>
  </si>
  <si>
    <t>1.9 Tax allocations: Finance</t>
  </si>
  <si>
    <t xml:space="preserve">Allocation of Totex spend to capital allowance pools for the licensee consistent with the numbers in the Regulatory Accounts for the year. </t>
  </si>
  <si>
    <t>1.10 Tax allocations CT600: Finance</t>
  </si>
  <si>
    <t xml:space="preserve">Allocation of Totex spend to capital allowance pools for the licensee consistent with the CT600 tax return submitted. </t>
  </si>
  <si>
    <t>1.11 Tax clawback: Finance</t>
  </si>
  <si>
    <t xml:space="preserve">Collate Net Debt and Net Interest information. This information will inform the calculation of the claw back of the tax benefit due to excess gearing as specified in RIIO-T1. </t>
  </si>
  <si>
    <t>1.12 Financing requirements: Finance</t>
  </si>
  <si>
    <t>High-level cash flow for the succeeding two regulatory years and the financing requirements over the same period.</t>
  </si>
  <si>
    <t>1.13 Pension DB Scheme: Finance</t>
  </si>
  <si>
    <t xml:space="preserve">Data relating to defined benefit (DB) pension scheme, obtained from pension scheme accounts and updated valuations. </t>
  </si>
  <si>
    <t>2.1 Totex PCFM: Totex</t>
  </si>
  <si>
    <t xml:space="preserve">Provide the Totex expenditure inputs to inform the Annual Iteration Process of the Price Control financial Model (PCFM). </t>
  </si>
  <si>
    <t xml:space="preserve">Summary of total opex and capex data for the actual reporting year and high level forecasts for the whole of the price control period. </t>
  </si>
  <si>
    <t>3.1 Opex summary: Opex</t>
  </si>
  <si>
    <t xml:space="preserve">Breakdown of cash controllable costs into activities within business support, closely associated indirect and direct costs. </t>
  </si>
  <si>
    <t>3.2 Year on Year Movt: Opex</t>
  </si>
  <si>
    <t>Explain the reasons for increases and decreases in costs year on year of £0.5m or more (these are the net increases and decreases year on year in table 3.1a).</t>
  </si>
  <si>
    <t>3.4 Business support group: Opex</t>
  </si>
  <si>
    <t xml:space="preserve">Provide net and gross cash controllable cost analysis of business support costs that are charged to the UK regulated network businesses (and to non regulated entities where appropriate). </t>
  </si>
  <si>
    <t>3.5 Business support allocation: Opex</t>
  </si>
  <si>
    <t xml:space="preserve">To trace the group net cash controllable costs (from table 3.4) to individual activity allocated net cash controllable costs including any cost transfers to/from direct activity functions of the company’s organisation.  </t>
  </si>
  <si>
    <t>3.6 Business support supplement: Opex</t>
  </si>
  <si>
    <t xml:space="preserve">Additional information required to effectively monitor and understand business support cost drivers and allocations </t>
  </si>
  <si>
    <t>3.7 Operational Training: Opex</t>
  </si>
  <si>
    <t>Record the numbers and costs of training employees engaged on formal training and apprentice programmes including staff costs as well as other operational training costs.</t>
  </si>
  <si>
    <t>3.8 Salary and FTE numbers: Opex</t>
  </si>
  <si>
    <t>Total transmission and business support gross staff costs and FTEs</t>
  </si>
  <si>
    <t>3.9 Exc &amp; Demin: Opex</t>
  </si>
  <si>
    <t xml:space="preserve">Costs relating to Excluded, Consented, and De Minimis services provided by the transmission business by type of service. </t>
  </si>
  <si>
    <t>3.10 Provisions: Opex</t>
  </si>
  <si>
    <t>Details of the provisions that have affected the results so that Ofgem can understand any significant events happening in the year.</t>
  </si>
  <si>
    <t>3.11 Related Party Transactions: Opex</t>
  </si>
  <si>
    <t xml:space="preserve">Services provided to the transmission business and other GB regulated network businesses by each related party. </t>
  </si>
  <si>
    <t>3.12 IRM Expenditure: Opex</t>
  </si>
  <si>
    <t xml:space="preserve">Costs and other data relating to IRM schemes designed to rollout a proven innovation. </t>
  </si>
  <si>
    <t>3.13 NIA Expenditure: Opex</t>
  </si>
  <si>
    <t xml:space="preserve">Report the amounts spent under the Network Innovation Allowance (NIA). </t>
  </si>
  <si>
    <t>3.14 NIC Expenditure: Opex</t>
  </si>
  <si>
    <t>Expenditure from the NIC Project bank account for any NIC project that is being implemented. The expenditure is recorded by project.</t>
  </si>
  <si>
    <t>SLC B15, covering: 
3K (part)</t>
  </si>
  <si>
    <t>3.15 Physical Security Opex: Opex</t>
  </si>
  <si>
    <t>Opex spent on physical security in relation to DECC’s enhanced physical security upgrade programme (PSUP).</t>
  </si>
  <si>
    <t>4.1 Capex Summary: Capex</t>
  </si>
  <si>
    <t xml:space="preserve">Information relating to the licensee’s actual capital expenditure in the reporting year and forecast expenditure for future years. </t>
  </si>
  <si>
    <t>4.4 Uncertain Costs: Capex</t>
  </si>
  <si>
    <t xml:space="preserve">TO capex schemes that fall under the licence conditions ‘uncertain costs’  and ‘Mitigating the impact of Pre-existing Transmission Infrastructure on the visual amenity of Designated Areas’ detailed in each TO’s special licence conditions. </t>
  </si>
  <si>
    <t>4.6 SO Capex: Capex</t>
  </si>
  <si>
    <t xml:space="preserve">Expenditure on SO capex.  </t>
  </si>
  <si>
    <t>4.7 TIRG Schemes: Capex</t>
  </si>
  <si>
    <t>Information relating to capital expenditure of all ongoing TIRG schemes.</t>
  </si>
  <si>
    <t>4.8 Physical Security Capex: Capex</t>
  </si>
  <si>
    <t>Capex spent on physical security in relation to DECC’s enhanced physical security upgrade programme (PSUP).</t>
  </si>
  <si>
    <t>5.4 Bound Capab Dev: Network data</t>
  </si>
  <si>
    <t>Information on the capacity delivered during the reporting year.</t>
  </si>
  <si>
    <t>5.5 Demand &amp; Supply Sub: Network data</t>
  </si>
  <si>
    <t>Information relating to actual and forecast demand of substations within access groups.</t>
  </si>
  <si>
    <t>5.6 Lead Adds &amp; Disps: Network data</t>
  </si>
  <si>
    <t>Information relating to the additions and disposals of lead assets on the licensee’s network.</t>
  </si>
  <si>
    <t>5.7 Non-lead Adds &amp; Disps: Network data</t>
  </si>
  <si>
    <t>Information relating to the additions and disposals of non-lead assets on the licensee’s network.</t>
  </si>
  <si>
    <t>5.9 Non-lead Unit Costs: Network data</t>
  </si>
  <si>
    <t>Unit costs for Metering, Telecommunications, Protection and Control.</t>
  </si>
  <si>
    <t>SLC B15, covering: 
3D (part)</t>
  </si>
  <si>
    <t xml:space="preserve">Results from surveys that the transmission owners are required to carry out under the customer/stakeholder satisfaction output. </t>
  </si>
  <si>
    <t>6.4 Scot Timely connections: Outputs</t>
  </si>
  <si>
    <t xml:space="preserve">Summarise the performance of the TOs in delivering timely connections to the network. The data will support the timely connections output based on delivery against licence obligations and through this the obligations in the SO:TO Code (STC)). </t>
  </si>
  <si>
    <t>Information in relation to emissions of sulphur hexafluoride from assets comprising part of the licensee’s transmission system for the annual calculation of the licensee’s SF6 incentive specified in Special Condition 3E (Incentive in Respect of Sulphur Hexafluoride (SF6) Gas Emissions).</t>
  </si>
  <si>
    <t>6.6 Visual amenity outputs: Outputs</t>
  </si>
  <si>
    <t xml:space="preserve">Information on the delivery of mitigation measures to improve the visual amenity of existing transmission infrastructure in Areas of Outstanding Natural Beauty, National Parks and National Scenic Areas (“designated areas”). </t>
  </si>
  <si>
    <t>6.7 BWW and SWW outputs: Outputs</t>
  </si>
  <si>
    <t xml:space="preserve">Information on the licensee’s progress in the construction and completion of Baseline Wider Works set out in Final Proposals and Strategic Wider Works that are approved for funding by the Authority during the RIIO-T1 period. </t>
  </si>
  <si>
    <t>6.8 Pre-con SWW: Outputs</t>
  </si>
  <si>
    <t xml:space="preserve">Information on the status of various pre-construction engineering activities in relation to a prospective SWW scheme. </t>
  </si>
  <si>
    <t>6.9 SHE Trans Generation conns: Outputs</t>
  </si>
  <si>
    <t>Information on forecast and delivered schemes that are subject to SHE Transmission’s generation connection volume driver specified in Special Condition 6F of SHE Transmission’s Electricity Transmission Licence. This information will allow us to adjust the baseline to reflect the forecast and actual capability delivered.</t>
  </si>
  <si>
    <t>SHE Transmission</t>
  </si>
  <si>
    <t>6.10 SPTL Generation sole: Outputs</t>
  </si>
  <si>
    <t xml:space="preserve">Information on delivered sole use generation connection works that are subject to SPTL’s generation connection volume driver specified in Special Condition 6F of SPTL’s Transmission’s Electricity Transmission Licence. This </t>
  </si>
  <si>
    <t>SPTL</t>
  </si>
  <si>
    <t>6.10 SPTL Generation shared: Outputs</t>
  </si>
  <si>
    <t xml:space="preserve">Information on delivered shared use generation connection works (collector schemes) that are subject to SPTL’s generation connection volume driver specified in Special Condition 6F of SPTL’s Transmission’s Electricity Transmission Licence. </t>
  </si>
  <si>
    <t>6.11 NGET Wider Works outputs: Outputs</t>
  </si>
  <si>
    <t xml:space="preserve">Information required to operate the Wider Works volume driver set out in Special Condition 6J of NGET’s Electricity Transmission Licence.  </t>
  </si>
  <si>
    <t>6.12 NGET planning requirements: Outputs</t>
  </si>
  <si>
    <t>Scheme output information for DNO schemes and undergrounding provisions that are required as part of the planning process.</t>
  </si>
  <si>
    <t>SLC B15, covering: 
2L (part), 6F (part), 6L (part)</t>
  </si>
  <si>
    <t>6.13 NGET Local Generation: Outputs</t>
  </si>
  <si>
    <t xml:space="preserve">Information on the actual outputs and expenditure associated with the local generation (shared use) volume driver set out in Special Condition 6F of NGET’s Electricity Transmission Licence. This information will allow us to adjust the licensee’s baseline to reflect the actual outputs delivered. </t>
  </si>
  <si>
    <t>SLC B15, covering: 
2L (part), 6F (part), 6I (part)</t>
  </si>
  <si>
    <t>6.14 NGET Local Demand: Outputs</t>
  </si>
  <si>
    <t xml:space="preserve">Information on the actual outputs and expenditure associated with the local demand volume driver set out in Special Condition 6L of NGET’s Electricity Transmission Licence. </t>
  </si>
  <si>
    <t>6.16.1 Criticality Substations: Outputs</t>
  </si>
  <si>
    <t xml:space="preserve">Criticality information on substation assets as part of network output measures. </t>
  </si>
  <si>
    <t>6.16.2 Criticality Circuits: Outputs</t>
  </si>
  <si>
    <t xml:space="preserve">Criticality information on circuits as part of network output measures. </t>
  </si>
  <si>
    <t>6.16.3 Criticality SP: Outputs</t>
  </si>
  <si>
    <t xml:space="preserve">System criticality information as part of network output measures. </t>
  </si>
  <si>
    <t>6.17 Flood Mitigation: Outputs</t>
  </si>
  <si>
    <t xml:space="preserve">Summarise work being undertaken to mitigate the risk of substation flooding. </t>
  </si>
  <si>
    <t>Revenue reporting RIGs</t>
  </si>
  <si>
    <t>SLC B1</t>
  </si>
  <si>
    <t>Publication and production of regulatory accounts</t>
  </si>
  <si>
    <t>External data audit</t>
  </si>
  <si>
    <t>SLC B8</t>
  </si>
  <si>
    <t>Undertaking from Ultimate Controller</t>
  </si>
  <si>
    <t>Schedule of undertakings</t>
  </si>
  <si>
    <t>SLC B9</t>
  </si>
  <si>
    <t>Indebtedness</t>
  </si>
  <si>
    <t>Price Control Review Information</t>
  </si>
  <si>
    <t>RIGs Narrative</t>
  </si>
  <si>
    <t>SLC B23</t>
  </si>
  <si>
    <t>Data Assurance requirements</t>
  </si>
  <si>
    <t>SLC C4</t>
  </si>
  <si>
    <t>Charges for use of system</t>
  </si>
  <si>
    <t>Latest use of system statement</t>
  </si>
  <si>
    <t>SLC C8</t>
  </si>
  <si>
    <t>Requirement to Offer Terms</t>
  </si>
  <si>
    <t xml:space="preserve">Report in relation to all offers made </t>
  </si>
  <si>
    <t>28 days after the end of the following six monthly periods: a) 1 April to 30 Sept, and b) 1 Oct to 31 March</t>
  </si>
  <si>
    <t>SLC C16</t>
  </si>
  <si>
    <t>Procurement and use of balancing services</t>
  </si>
  <si>
    <t>Statement of balancing services purchased. Balancing services principles compliance</t>
  </si>
  <si>
    <t>SLC C21</t>
  </si>
  <si>
    <t>Assistance for areas with high distribution costs scheme: payments from authorised suppliers</t>
  </si>
  <si>
    <t xml:space="preserve">Methodology statement </t>
  </si>
  <si>
    <t>SLC C23</t>
  </si>
  <si>
    <t>Assistance for areas with high distribution costs scheme: annual statement</t>
  </si>
  <si>
    <t>Methodology statement</t>
  </si>
  <si>
    <t>SLC C24</t>
  </si>
  <si>
    <t>Energy Administration: National Electricity Transmission System Operator Shortfall Contribution Obligations</t>
  </si>
  <si>
    <t>Annual statement</t>
  </si>
  <si>
    <t>SLC C11</t>
  </si>
  <si>
    <t>SLC E2</t>
  </si>
  <si>
    <t>Offshore: Regulatory Accounts</t>
  </si>
  <si>
    <t>All OFTOs</t>
  </si>
  <si>
    <t>SLC E8</t>
  </si>
  <si>
    <t>Offshore: Availability of Resources</t>
  </si>
  <si>
    <t>Availability of resources certificates.</t>
  </si>
  <si>
    <t>SLC E9</t>
  </si>
  <si>
    <t>Offshore: Undertaking from ultimate controller</t>
  </si>
  <si>
    <t>Schedule of undertakings from ultimate controllers</t>
  </si>
  <si>
    <t>Appointment and duties of the business separation compliance
officer</t>
  </si>
  <si>
    <t>Annual report</t>
  </si>
  <si>
    <t xml:space="preserve">SpC 2J </t>
  </si>
  <si>
    <t xml:space="preserve">Network Access Policy </t>
  </si>
  <si>
    <t>Network Access Policy</t>
  </si>
  <si>
    <t>30th April</t>
  </si>
  <si>
    <t>SpC 2K</t>
  </si>
  <si>
    <t xml:space="preserve">Electricity Transmission Losses Reporting </t>
  </si>
  <si>
    <t>Annual transmission losses report</t>
  </si>
  <si>
    <t>C&amp;O: 6.3</t>
  </si>
  <si>
    <t>SpC 2L</t>
  </si>
  <si>
    <t>Methodology for Network Output Measures</t>
  </si>
  <si>
    <t>Provide, (a) information about the Network Output Measures; supported by (b) such relevant other data and examples of network modelling as specified in the RIGs.</t>
  </si>
  <si>
    <t>C&amp;O: 6.15.1, 6.15.2</t>
  </si>
  <si>
    <t>SpC 2M</t>
  </si>
  <si>
    <t>Specification of Network Replacement Outputs</t>
  </si>
  <si>
    <t>By 31 July 2021, provide a report on compliance with Network Replacement Output conditions.</t>
  </si>
  <si>
    <t>SpC 2M-B</t>
  </si>
  <si>
    <t>Specification of Network Replacement Outputs - Procedure for assessing Network Outputs and associated Price Control Allowed Expenditure Adjustments</t>
  </si>
  <si>
    <t>Network output performance report</t>
  </si>
  <si>
    <t>Once during price control</t>
  </si>
  <si>
    <t>SpC 2N</t>
  </si>
  <si>
    <t>Provision of Information to the System Operator</t>
  </si>
  <si>
    <t>Statement on information provided to the System Operator</t>
  </si>
  <si>
    <t>SpC 3D</t>
  </si>
  <si>
    <t>Stakeholder Satisfaction Output</t>
  </si>
  <si>
    <t>Carry out a survey to assess customer satisfaction and/or stakeholder satisfaction.</t>
  </si>
  <si>
    <t>C&amp;O: 6.1</t>
  </si>
  <si>
    <t>SpC 3E</t>
  </si>
  <si>
    <t xml:space="preserve">Incentive in respect of sulphur hexafluoride </t>
  </si>
  <si>
    <t>Statement of methodology</t>
  </si>
  <si>
    <t>C&amp;O: 6.5</t>
  </si>
  <si>
    <t>SpC 3J</t>
  </si>
  <si>
    <t>Transmission Investment for Renewable Generation</t>
  </si>
  <si>
    <t xml:space="preserve">For each transmission investment project, provide (a)  preconstruction technical report, (i) the TIRGt=0 output measures assessed against the forecast output measures, (ii) the TIRGt=n forecast output measures assessed against the forecast output measures, (b) not later than three months after the end of each of the TIRG Relevant Years t=p to t=0 </t>
  </si>
  <si>
    <t>C&amp;O: 4.7</t>
  </si>
  <si>
    <t>SpC 3K</t>
  </si>
  <si>
    <t>Allowance in Respect of a Security Period</t>
  </si>
  <si>
    <t>details of estimated allowed security costs</t>
  </si>
  <si>
    <t>C&amp;O: 4.8, 3.15</t>
  </si>
  <si>
    <t>SpC 3L</t>
  </si>
  <si>
    <t>Pre-Construction Engineering Outputs for prospective Strategic Wider Works</t>
  </si>
  <si>
    <t>C&amp;O: 6.8</t>
  </si>
  <si>
    <t>SpC 4I</t>
  </si>
  <si>
    <t>Requirement to Report on System Transmission Losses</t>
  </si>
  <si>
    <t>Publish as soon as is reasonably practicable, monthly data showing the total volume of historical Transmission Losses and an indication of the cost of Transmission Losses from the National Electricity Transmission System.</t>
  </si>
  <si>
    <t>SpC 6B</t>
  </si>
  <si>
    <t xml:space="preserve">Supplementary provision in relation to transmission asset owner incentives scheme activity in the legacy period </t>
  </si>
  <si>
    <t>Specified information for each transmission investment incentives project.</t>
  </si>
  <si>
    <t>Not later than 3 months after end of the financial year</t>
  </si>
  <si>
    <t>SpC 6F</t>
  </si>
  <si>
    <t>Baseline Generation Connections Outputs and Generation Connections Volume Driver</t>
  </si>
  <si>
    <t>Generation Connections delivered after 31 March 2013 and on the actual expenditure the licensee has incurred</t>
  </si>
  <si>
    <t>C&amp;O: 6.13, 6.14</t>
  </si>
  <si>
    <t>SpC 6I</t>
  </si>
  <si>
    <t>progress made in delivering the outputs and actual expenditure incurred</t>
  </si>
  <si>
    <t>C&amp;O: 6.14</t>
  </si>
  <si>
    <t>SpC 6L</t>
  </si>
  <si>
    <t>Baseline Demand Related Infrastructure Outputs and Allowed Expenditure volume driver</t>
  </si>
  <si>
    <t>Demand Works delivered after 31 March 2013, and on the actual expenditure the licensee has incurred</t>
  </si>
  <si>
    <t>C&amp;O: 6.13, 6.14?</t>
  </si>
  <si>
    <t>SpC AA5A</t>
  </si>
  <si>
    <t>Information on the Balancing Services Activity Revenue Restriction</t>
  </si>
  <si>
    <t xml:space="preserve">Statement giving the value for that relevant year certified by a director of the licensee. It shall also be accompanied by a report from the auditors. </t>
  </si>
  <si>
    <t>Section 42C,  Electricity Act 1989</t>
  </si>
  <si>
    <t>Remuneration and service standards</t>
  </si>
  <si>
    <t>Disclosure on Directors' remuneration.</t>
  </si>
  <si>
    <t>End of financial year</t>
  </si>
  <si>
    <t>Gas transmission - Costs and outputs RIGs tables</t>
  </si>
  <si>
    <t>2.2 Totex forecast: Totex</t>
  </si>
  <si>
    <t>3.1 Opex Summary: Opex</t>
  </si>
  <si>
    <t>3.2 Year on year movement: Opex</t>
  </si>
  <si>
    <t>3.4 Business Support Group: Opex</t>
  </si>
  <si>
    <t>3.5 Business Support Allocation: Opex</t>
  </si>
  <si>
    <t>3.6 Business Support Supplement: Opex</t>
  </si>
  <si>
    <t>3.15 PSUP Opex: Opex</t>
  </si>
  <si>
    <t>3.16 Quarry loss: Opex</t>
  </si>
  <si>
    <t>Details of accruals and cash payments relating to quarry and other loss of development claims.</t>
  </si>
  <si>
    <t>4.1 Capex summary: Capex</t>
  </si>
  <si>
    <t>4.4 Primary asts compr units: Capex</t>
  </si>
  <si>
    <t>Out-turn cost of major components of compressor stations, i.e. compressor units.</t>
  </si>
  <si>
    <t>4.8 Physical security capex: Capex</t>
  </si>
  <si>
    <t>5.2 Activity indicators: Network data</t>
  </si>
  <si>
    <t>Key indicators of the overall level of transmission activity.</t>
  </si>
  <si>
    <t>5.5 Compressor utilisation: Network data</t>
  </si>
  <si>
    <t>Data on overall compressor utilisation and enable year on year comparisons to inform about changing patterns of supply and demand.</t>
  </si>
  <si>
    <t>5.6 Environmental: Network data</t>
  </si>
  <si>
    <t>Data on the environmental performance of the National Transmission System (NTS) so as to be able to link to throughput, and compare trends year on year.</t>
  </si>
  <si>
    <t>5.7 Asset data: Network data</t>
  </si>
  <si>
    <t xml:space="preserve">List all assets installed on the NTS system. </t>
  </si>
  <si>
    <t>5.8 Forecast Scenarios: Network data</t>
  </si>
  <si>
    <t>Information to identify entry and exit forecast parameters which help to inform network reinforcement investment decisions.</t>
  </si>
  <si>
    <t>6.1 Customer satisfaction: Outputs</t>
  </si>
  <si>
    <t xml:space="preserve">Results from surveys that the transmission owners are required to carry out under the customer/stakeholder satisfaction output. The </t>
  </si>
  <si>
    <t>6.3 Gas incremental capacity: Outputs</t>
  </si>
  <si>
    <t xml:space="preserve">Information on needs for incremental capacity over time and details of how this is delivered by NGGT. </t>
  </si>
  <si>
    <t>6.4 Gas contraints &amp; TSS: Outputs</t>
  </si>
  <si>
    <t>Information about the costs and revenues associated with NGGT’s constraint management actions and the actions in procuring transportation support services (TSS).</t>
  </si>
  <si>
    <t>SSC A40, covering:
SpC 7D (part), SpC 7E (part)</t>
  </si>
  <si>
    <t>Secondary asset information on current and forecast asset health, criticality and replacement priorities to assess performance against business plans and reported expenditure.</t>
  </si>
  <si>
    <t>7.1 Operating margins: System operator</t>
  </si>
  <si>
    <t xml:space="preserve">Information about the availability, utilisation and cost of Operating Margins. </t>
  </si>
  <si>
    <t>7.3 NTS Shrinkage (prompt): System operator</t>
  </si>
  <si>
    <t>Information relating to Prompt Volume and Price Targets in relation to the Shrinkage Incentive.</t>
  </si>
  <si>
    <t>7.4 NTS Shrinkage (gas trades): System operator</t>
  </si>
  <si>
    <t>Information relating to underlying gas trades taken in relation to the Shrinkage Incentive.</t>
  </si>
  <si>
    <t>7.5 NTS Shrinkage (elec trades): System operator</t>
  </si>
  <si>
    <t>Information relating to underlying electricity trades taken in relation to the Shrinkage Incentive.</t>
  </si>
  <si>
    <t>7.6 Res Bal Overview: System operator</t>
  </si>
  <si>
    <t>Incentive revenues in relation to the Residual Gas Balancing Incentive.</t>
  </si>
  <si>
    <t>7.7 Res Bal Data: System operator</t>
  </si>
  <si>
    <t>Data in relation to the Daily Price Incentive Payment and Daily Linepack Incentive Payment which make up the Residual Gas Balancing Incentive revenue.</t>
  </si>
  <si>
    <t>7.8 DF Overview: System operator</t>
  </si>
  <si>
    <t>Headline incentive revenues under the Demand Forecasting Incentive.</t>
  </si>
  <si>
    <t>7.9 DF Data: System operator</t>
  </si>
  <si>
    <t xml:space="preserve">Breakdown of information of inputs into the Demand Forecasting Incentive. </t>
  </si>
  <si>
    <t>7.10 DF Adjustment: System operator</t>
  </si>
  <si>
    <t>Information about relevant adjustments for the Day Ahead component of the Demand Forecasting Incentive.</t>
  </si>
  <si>
    <t>7.11 GHG Incentive revenue: System operator</t>
  </si>
  <si>
    <t>Report performance against the Greenhouse Gas Emissions Incentive.</t>
  </si>
  <si>
    <t>7.12 GHG Venting data: System operator</t>
  </si>
  <si>
    <t>A breakdown of information about venting by vent type in relation to the Greenhouse Gas Emissions Incentive.</t>
  </si>
  <si>
    <t>7.13 Maintenance IR: System operator</t>
  </si>
  <si>
    <t>Information in relation to the Maintenance Incentive.</t>
  </si>
  <si>
    <t>Gas transmission - Revenue reporting RIGs</t>
  </si>
  <si>
    <t>Gas Transporter - Standard conditions</t>
  </si>
  <si>
    <t>SLC 45</t>
  </si>
  <si>
    <t>NGGT - Standard special conditions</t>
  </si>
  <si>
    <t>SSC A5</t>
  </si>
  <si>
    <t>Obligations as Regard Charging Methodology</t>
  </si>
  <si>
    <t>Report on the application of the charging methodology</t>
  </si>
  <si>
    <t>SSC A30</t>
  </si>
  <si>
    <t>Regulatory accounts, prepared under the same applicable accounting framework as the most recent or concurrent statutory accounts of the licensee.</t>
  </si>
  <si>
    <t>SSC A39</t>
  </si>
  <si>
    <t>Statement of amounts held in escrow</t>
  </si>
  <si>
    <t>RIGs narrative</t>
  </si>
  <si>
    <t>SSC A48</t>
  </si>
  <si>
    <t>Last Resort Supply: Payment Claims</t>
  </si>
  <si>
    <t>Statement on charges, in respect of each year in which it increases or decreases charges.</t>
  </si>
  <si>
    <t>SSC A55</t>
  </si>
  <si>
    <t>NGGT - Special conditions</t>
  </si>
  <si>
    <t>SpC 2C</t>
  </si>
  <si>
    <t>SpC 3B</t>
  </si>
  <si>
    <t>Entry Capacity and Exit Capacity Constraint Management</t>
  </si>
  <si>
    <t xml:space="preserve">statement of Constraint Management cost allocation rules.  </t>
  </si>
  <si>
    <t>NTS System Operator external incentives, costs and revenues</t>
  </si>
  <si>
    <t>Shrinkage Incentive Methodology Statement  and report from IA</t>
  </si>
  <si>
    <t>C&amp;O: 7.2, 7.3, 7.4, 7.5</t>
  </si>
  <si>
    <t xml:space="preserve">Greenhouse Gas Emissions Project Costs </t>
  </si>
  <si>
    <t>C&amp;O: 7.11, 7.12</t>
  </si>
  <si>
    <t>SpC 7B</t>
  </si>
  <si>
    <t>Transmission Planning Code</t>
  </si>
  <si>
    <t>Not less than once in every period of two Formula Years, review the TPC in consultation with interested parties likely to be materially affected by the review.</t>
  </si>
  <si>
    <t>Biennial</t>
  </si>
  <si>
    <t>SpC 7C</t>
  </si>
  <si>
    <t>Licensee’s Network Model</t>
  </si>
  <si>
    <t>Not less than once in every period of two Formula Years, review the Network Model to ensure that it continues to meet the Network Model Objectives</t>
  </si>
  <si>
    <t>SpC 7D</t>
  </si>
  <si>
    <t>(a) information (whether historical, current, or forward-looking) about the Network Output Measures; supported by
(b) such relevant other data and such examples of network modelling, as may be specified for the purposes of this condition in any Regulatory Instructions  and Guidance (“RIGs”)</t>
  </si>
  <si>
    <t>C&amp;O: 6.6 (5 no.)</t>
  </si>
  <si>
    <t>SpC 7E</t>
  </si>
  <si>
    <t>Network Replacement Outputs, analysis or information, and in accordance with such timescales, as the Authority considers is reasonably necessary to enable it to undertake its assessment for the purposes of its determination under paragraph 7E.4 of this condition.</t>
  </si>
  <si>
    <t>SpC 7E-B</t>
  </si>
  <si>
    <t>SpC 8A</t>
  </si>
  <si>
    <t>System Management Services</t>
  </si>
  <si>
    <t>report on System Management Services bought or acquired in the year, compliance with System Management Principles and report from IA</t>
  </si>
  <si>
    <t>SpC 8C</t>
  </si>
  <si>
    <t>Procurement of Operating Margins</t>
  </si>
  <si>
    <t>Operating margins report</t>
  </si>
  <si>
    <t>C&amp;O: 7.1</t>
  </si>
  <si>
    <t>SpC 8E</t>
  </si>
  <si>
    <t>Requirement to undertake UAG Projects to investigate the causes of Unaccounted for Gas (UAG)</t>
  </si>
  <si>
    <t>UAG report and publication</t>
  </si>
  <si>
    <t>SpC 8G</t>
  </si>
  <si>
    <t>Maintenance and Operational Planning</t>
  </si>
  <si>
    <t>Annual maintenance plan</t>
  </si>
  <si>
    <t>SpC 8H</t>
  </si>
  <si>
    <t>Greenhouse Gas Emissions Calculation Methodology</t>
  </si>
  <si>
    <t xml:space="preserve">report on Greenhouse Gas Emissions Calculation Methodology </t>
  </si>
  <si>
    <t>SpC 9A</t>
  </si>
  <si>
    <t>Entry Capacity and Exit Capacity Obligations and Methodology Statements</t>
  </si>
  <si>
    <t>Provide a report on the application and implementation of the methodologies adnIA report</t>
  </si>
  <si>
    <t>SpC 9B</t>
  </si>
  <si>
    <t>Methodology to determine the release of Entry Capacity and Exit Capacity volumes</t>
  </si>
  <si>
    <t>Prepare and submit capacity release methodology statements</t>
  </si>
  <si>
    <t>SpC 9C</t>
  </si>
  <si>
    <t>Methodology to determine revenue drivers</t>
  </si>
  <si>
    <t>Generic entry and exit revenue driver methodology statements.</t>
  </si>
  <si>
    <t>SpC 10C</t>
  </si>
  <si>
    <t>SpC 11B</t>
  </si>
  <si>
    <t>Allocation of revenues and costs for calculations under the price control in respect of the NTS Tranportation Owner Activity and NTS System Operation Activity</t>
  </si>
  <si>
    <t>A statement setting out methodology used in the allocation and attribution of revenues and costs, and how it complied.</t>
  </si>
  <si>
    <t>SpC 11D</t>
  </si>
  <si>
    <t>Energy Administration: NTS Shortfall Contribution Obligations</t>
  </si>
  <si>
    <t>A statement on modification of charges in respect of each period of 12 months ending on 31 March.</t>
  </si>
  <si>
    <t>SpC 11E</t>
  </si>
  <si>
    <t>Restriction of Prices for Liquefied Natural Gas (LNG) Storage
Services</t>
  </si>
  <si>
    <t>A report in writing stating the volume and price of all Storage Capacity sold in respect of each relevant year.</t>
  </si>
  <si>
    <t>SpC 11F</t>
  </si>
  <si>
    <t>Gas Conveyed to Independent Systems</t>
  </si>
  <si>
    <t>A statement setting out the Bulk Price Differential and other payments made to DN Operators relating to Independent Systems</t>
  </si>
  <si>
    <t>NGGT - Other</t>
  </si>
  <si>
    <t>Section 33F, Gas Act 1986</t>
  </si>
  <si>
    <t>Gas Distribution - Costs and outputs RIGs tables</t>
  </si>
  <si>
    <t xml:space="preserve">Information on each licensee’s income and expenditure as reported in the Regulatory accounts.  </t>
  </si>
  <si>
    <t>Information on the Licensee’s assets and liabilities</t>
  </si>
  <si>
    <t>1.3 Cash Flow: Finance</t>
  </si>
  <si>
    <t xml:space="preserve">Information on cash movements for each licensee within the regulatory year. </t>
  </si>
  <si>
    <t>Information consistently collated on the three major cost categories referred to in Totex: Opex, Repex and Capex.</t>
  </si>
  <si>
    <t xml:space="preserve">High level data of all borrowing, guarantees and financial derivative instruments, interest rates on debt, repayment dates and cash and short term investments. </t>
  </si>
  <si>
    <t>1.6  Disposals: Finance</t>
  </si>
  <si>
    <t>Information relating to fixed asset disposals, to enable Ofgem understand the nature of the disposals and for logging up purposes compared to assumed disposal levels in the PCFM.</t>
  </si>
  <si>
    <t>1.7 Tax Computation: Finance</t>
  </si>
  <si>
    <t>Consistently collate information on the tax charge liable in the regulatory year and how it was arrived at.</t>
  </si>
  <si>
    <t xml:space="preserve">Annual additions to and movements in capital allowance pools during the regulatory year. It is laid out in such a way, that the licensee can populate it with information on capital allowances on the same basis as in the licensee’s corporation tax returns. </t>
  </si>
  <si>
    <t>1.9 Tax Allocations: Finance</t>
  </si>
  <si>
    <t xml:space="preserve">Allocation of Load Related Capex (ALC), Controllable Opex (ACO), Other Capex (AOC) and Repex (ARE) to capital allowance pools for each licensee consistent with the numbers in the Regulatory Accounts for the year. </t>
  </si>
  <si>
    <t>1.10 Tax Allocations CT600: Finance</t>
  </si>
  <si>
    <t>Allocation of Load Related Capex (ALC), Controllable Opex (ACO), Other Capex (AOC) and Repex (ARE) to capital allowance pools for each licensee consistent with the CT600 tax return.</t>
  </si>
  <si>
    <t>1.11 Tax Clawback: Finance</t>
  </si>
  <si>
    <t>Net Debt and Net Interest information that will be used in the PCFM to calculate any tax gearing clawback</t>
  </si>
  <si>
    <t>High level cashflow for the succeeding two regulatory years and the forecasted financing requirements for those periods.</t>
  </si>
  <si>
    <t xml:space="preserve">Recent data relating to defined benefit (DB) pension scheme, obtained from pension scheme accounts and updated valuations. </t>
  </si>
  <si>
    <t>2.1 Totex PCFM: Summary tables</t>
  </si>
  <si>
    <t>Aggregates data contained in table 3.1 opex cost matrix, 4.1 capex summary and 5.1 repex summary to give provisional inputs for the totex lines included in the PCFM.</t>
  </si>
  <si>
    <t>2.2 Totex costs summary: Summary tables</t>
  </si>
  <si>
    <t>Summarises the actual costs and provide forecast of costs for the remaining years of RIIO-GD1 period (and where required, by Ofgem, into RIIO-GD2).</t>
  </si>
  <si>
    <t>2.3 Workload summary: Summary tables</t>
  </si>
  <si>
    <t>Summarises the actual workloads and provide forecast workloads for the remaining years of RIIO-GD1 period (and where required, by Ofgem, into RIIO-GD2).</t>
  </si>
  <si>
    <t>2.4 Safety: Summary tables</t>
  </si>
  <si>
    <t>2.5 Reliability: Summary tables</t>
  </si>
  <si>
    <t>Summarise the output performance of the GDN for reliability, including actual and forecast data for the RIIO-GD1 period (and where required, by Ofgem, into RIIO-GD2).</t>
  </si>
  <si>
    <t>2.6 Environmental: Summary tables</t>
  </si>
  <si>
    <t>Summarise the output performance of the GDN for environmental, including actual and forecast data for the RIIO-GD1 period (and where required, by Ofgem, into RIIO-GD2).</t>
  </si>
  <si>
    <t>Details of the operating expenses incurred within the main cost activities by the GDNs to support benchmarking, trend analysis, and monitoring performance against the allowances. This table also collects details regarding the GDNs Full Time Equivalent (FTE) staff numbers within the main cost areas, as well as Related Party margins.</t>
  </si>
  <si>
    <t>3.2 Year on year movements: Opex</t>
  </si>
  <si>
    <t>Analysis of the reasons for the movements in each activity from the previous year.</t>
  </si>
  <si>
    <t>3.3 FCO Resource Utilisation: Opex</t>
  </si>
  <si>
    <t xml:space="preserve">Analysis of First Call Operative (FCO) costs broken down by activity.  </t>
  </si>
  <si>
    <t>3.8 Maintenance: Opex</t>
  </si>
  <si>
    <t>Analysis of maintenance activities annual spend.</t>
  </si>
  <si>
    <t>3.9 LP Gasholders: Opex</t>
  </si>
  <si>
    <t>Information on annual low pressure (LP) gasholders demolition costs.</t>
  </si>
  <si>
    <t>3.11 Related Party Transact : Opex</t>
  </si>
  <si>
    <t xml:space="preserve">Analysis of the nature and size of services provided to the distribution business and other GB regulated network businesses by each related party. </t>
  </si>
  <si>
    <t>3.13 Streetworks: Opex</t>
  </si>
  <si>
    <t>Annual street works expenditure and associated workload.</t>
  </si>
  <si>
    <t>3.14 Smart Metering: Opex</t>
  </si>
  <si>
    <t>3.15 SIUs: Opex</t>
  </si>
  <si>
    <t>4.1 Capex Summary : Capex</t>
  </si>
  <si>
    <t>Summary of the information contained in the capex tables 4.3 – 4.7.</t>
  </si>
  <si>
    <t>4.2 Cap Expenditure Analysis: Capex</t>
  </si>
  <si>
    <t>Analysis of the total net capital expenditure into three categories allowing the impact of real price effects for different work activities to be understood.</t>
  </si>
  <si>
    <t>Expenditure and workload data for LTS pipelines, LTS diversions, NTS offtakes &amp; other direct feeds, pressure reduction stations (PRSs), and storage.</t>
  </si>
  <si>
    <t>4.6 Connections : Capex</t>
  </si>
  <si>
    <t xml:space="preserve">Expenditure and workload data for the provision of new mains and services to supply new and existing domestic and non-domestic premises. </t>
  </si>
  <si>
    <t>4.7 Other Capex : Capex</t>
  </si>
  <si>
    <t xml:space="preserve">Data for other capital expenditure in specified categories. </t>
  </si>
  <si>
    <t>4.8 PSUP: Capex</t>
  </si>
  <si>
    <t>Capex and opex spent on physical security in relation to DECC’s Physical Security Upgrade Programme (PSUP).</t>
  </si>
  <si>
    <t>5.1 Repex summary: Repex</t>
  </si>
  <si>
    <t>Summary of the information contained in the repex tables 5.2-5.8.</t>
  </si>
  <si>
    <t>5.2b Repex iron mains Tier 2A: Repex</t>
  </si>
  <si>
    <t>Cost and workload information for Tier 2A mains and associated service work enforced by the HSE under their Policy for the Iron Mains Risk Reduction Programme.</t>
  </si>
  <si>
    <t>5.2c Repex other mains: Repex</t>
  </si>
  <si>
    <t>Cost and workload information for mains and associated service work where the mains do not meet the criteria for reporting under tables 5.2(a) and 5.2(b).</t>
  </si>
  <si>
    <t>Costs incurred and the workload associated with carrying out rechargeable mains diversions (RD) non rechargeable mains diversions (NRD) and associated service work.</t>
  </si>
  <si>
    <t>5.3 Other repex services: Repex</t>
  </si>
  <si>
    <t xml:space="preserve">Cost and workload incurred in replacing services that are not associated with the decommissioning of mains.  </t>
  </si>
  <si>
    <t>5.4 Risers: Repex</t>
  </si>
  <si>
    <t xml:space="preserve">Information to provide Ofgem with visibility of GDNs position with regards to its level of understanding of the risk associated with risers and the costs and workload associated with the replacement and refurbishment of GDNs gas supply infrastructure. </t>
  </si>
  <si>
    <t>5.5 Repex expenditure analysis: Repex</t>
  </si>
  <si>
    <t xml:space="preserve">Analyses total repex expenditure in tables 5.1 – 5.4 into three types of expenditure.  </t>
  </si>
  <si>
    <t>5.7 Mains decommissioned: Repex</t>
  </si>
  <si>
    <t xml:space="preserve">Details of individual pipes decommissioned during the year. </t>
  </si>
  <si>
    <t>5.8 Decommissioned summary: Repex</t>
  </si>
  <si>
    <t xml:space="preserve">Summary of the decommissioned lengths by extracting reported data in table 5.7. </t>
  </si>
  <si>
    <t>6.1 LTS Asset Data: Network assets</t>
  </si>
  <si>
    <t>Non-financial data movements in total length of pipelines (by diameter and operating pressure) during the period. Also includes sundry other LTS population data.</t>
  </si>
  <si>
    <t xml:space="preserve">Non-financial data movements in the amount of storage capacity (by storage type). </t>
  </si>
  <si>
    <t>6.4 Capacity &amp; Demand Data: Network assets</t>
  </si>
  <si>
    <t>Data by exit zone based on the 1 in 20 planning scenario and annual throughput.</t>
  </si>
  <si>
    <t>6.5 Capacity Output Data: Network assets</t>
  </si>
  <si>
    <t xml:space="preserve">Capacity outputs data.  </t>
  </si>
  <si>
    <t>6.6 MEAV: Network assets</t>
  </si>
  <si>
    <t xml:space="preserve">Information from sheets 6.1-6.4 necessary for calculating the MEAV (modern equivalent asset value). </t>
  </si>
  <si>
    <t>7.1 Safety Outputs: Outputs</t>
  </si>
  <si>
    <t>Information on the GDNs’ performance in delivering their current safety obligations.</t>
  </si>
  <si>
    <t>7.3 Asset Health &amp; Criticality: Outputs</t>
  </si>
  <si>
    <t>Secondary deliverables information on current asset health, criticality, and risk indices to assess performance against business plans and reported expenditure.</t>
  </si>
  <si>
    <t>7.6 Business Carbon Footprint: Outputs</t>
  </si>
  <si>
    <t>Quantification of all aspects of a GDNs’ non-shrinkage business carbon footprint (BCF) in tonnes of CO2 equivalent.  This will allow the footprint of each Licensee to be individually assessed.</t>
  </si>
  <si>
    <t>7.7 Environment-Other: Outputs</t>
  </si>
  <si>
    <t>Data on specified environmental indicators.</t>
  </si>
  <si>
    <t>7.8 Dist Gas Connections: Outputs</t>
  </si>
  <si>
    <t>Costs associated with each distributed gas connection.</t>
  </si>
  <si>
    <t>Costs and other data relating to schemes designed to rollout a proven innovation.</t>
  </si>
  <si>
    <t xml:space="preserve">Amounts being claimed through the NIA funding mechanism. </t>
  </si>
  <si>
    <t>Expenditure from the NIC Project bank account for any NIC project that is being implemented.</t>
  </si>
  <si>
    <t>Information on customer complaints to the GDN and complaints to the Energy Ombudsman.</t>
  </si>
  <si>
    <t>Results of the customer satisfaction survey component of the Broad Measure of Customer Satisfaction.</t>
  </si>
  <si>
    <t xml:space="preserve">Auto-populated with data from other tables. The only data to be entered relates to SSC D10(2)(f) responding to telephone calls. </t>
  </si>
  <si>
    <t>Data in relation to: the number of domestic/non-domestic payments, the number of properties restored, 3rd party and water ingress incidents.</t>
  </si>
  <si>
    <t>Main sheet for inputting data</t>
  </si>
  <si>
    <t>SLC 4A</t>
  </si>
  <si>
    <t>Obligations as Regards Charging Methodology</t>
  </si>
  <si>
    <t xml:space="preserve">A report on the application of the methodology for charging gas shippers during the 12 months preceding 1st October in that year </t>
  </si>
  <si>
    <t>SSC D10</t>
  </si>
  <si>
    <t>Quality of service standards</t>
  </si>
  <si>
    <t>QoS reports and statements.</t>
  </si>
  <si>
    <t>C&amp;O: 7.4, 8.3, 8.4, 8.5.</t>
  </si>
  <si>
    <t>SSC D16</t>
  </si>
  <si>
    <t xml:space="preserve">Reporting on Performance </t>
  </si>
  <si>
    <t xml:space="preserve">Information specified by the Authority relating to matters that it reasonably considers are relevant to the licensee’s customers in relation to Standard Special Condition D13 (Provision of services for specific domestic customer groups), Standard Special Condition D14 (Arrangements for access to premises) </t>
  </si>
  <si>
    <t>SSC D18</t>
  </si>
  <si>
    <t>Provision of Metering and Meter Reading Services</t>
  </si>
  <si>
    <t>Revisions to statements on (a) the basis upon which charges for the provision of services of a type described in paragraph 1 will be made; and (b) information relating to the other terms that will apply to the provision of each service.</t>
  </si>
  <si>
    <t>At least once in every year.</t>
  </si>
  <si>
    <t>SpC 1F.31</t>
  </si>
  <si>
    <t>Revenue adjustments for performance in respect of gas Shrinkage and environmental emissions  `</t>
  </si>
  <si>
    <t xml:space="preserve">Shrinkage and Leakage Smart Meter (SLSM) Report.  Single report for all GDNs. </t>
  </si>
  <si>
    <t>SpC 4B-C</t>
  </si>
  <si>
    <t xml:space="preserve">Allocation of revenues and costs for calculations under the price control in respect of the Distribution Network - Statement of the methods to be used by the Licensee </t>
  </si>
  <si>
    <t>SpC 4B-E</t>
  </si>
  <si>
    <t xml:space="preserve">A method report on extent of compliance with the method statement on allocation of revenues and costs.  </t>
  </si>
  <si>
    <t xml:space="preserve">A report from an Appropriate Auditor </t>
  </si>
  <si>
    <t>SpC 4H</t>
  </si>
  <si>
    <t xml:space="preserve">Specification of Network Outputs </t>
  </si>
  <si>
    <t>Range</t>
  </si>
  <si>
    <t>Start Row</t>
  </si>
  <si>
    <t>End Row</t>
  </si>
  <si>
    <t>End of List</t>
  </si>
  <si>
    <t>Selected</t>
  </si>
  <si>
    <t>Row</t>
  </si>
  <si>
    <t>Column</t>
  </si>
  <si>
    <t>Index</t>
  </si>
  <si>
    <t>Start Column</t>
  </si>
  <si>
    <t>End Column</t>
  </si>
  <si>
    <t>Instructions for completing this sheet</t>
  </si>
  <si>
    <t>Instruction</t>
  </si>
  <si>
    <t>Cell/Range</t>
  </si>
  <si>
    <t>Columns E to O</t>
  </si>
  <si>
    <t>Enter company group name</t>
  </si>
  <si>
    <t>Risk Assessment Scoring</t>
  </si>
  <si>
    <t xml:space="preserve">Enter impact metric and probability metric component scores for each submission.  The impact metric, probability metric, and total risk metric will be calculated.  </t>
  </si>
  <si>
    <t>Company group name</t>
  </si>
  <si>
    <t>No structural changes should be made to this sheet without Ofgem's consent (e.g. inserting or deleting rows/columns, overwriting non input cells)</t>
  </si>
  <si>
    <t>Submission</t>
  </si>
  <si>
    <t>Description</t>
  </si>
  <si>
    <t>NetDAR Year</t>
  </si>
  <si>
    <t>Submission Date</t>
  </si>
  <si>
    <t>1 Mar 2015 to 29 Feb 2016</t>
  </si>
  <si>
    <t>1 Mar 2016 to 28 Feb 2017</t>
  </si>
  <si>
    <t>1 Mar 2017 to 28 Feb 2018</t>
  </si>
  <si>
    <t>1 Mar 2018 to 28 Feb 2019</t>
  </si>
  <si>
    <t>1 Mar 2019 to 29 Feb 2020</t>
  </si>
  <si>
    <t>1 Mar 2020 to 28 Feb 2021</t>
  </si>
  <si>
    <t>1 Mar 2021 to 28 Feb 2022</t>
  </si>
  <si>
    <t>1 Mar 2022 to 28 Feb 2023</t>
  </si>
  <si>
    <t>1 Mar 2023 to 29 Feb 2024</t>
  </si>
  <si>
    <t>Columns E, G, I</t>
  </si>
  <si>
    <t>Columns D, F, H</t>
  </si>
  <si>
    <t>Columns W to AY</t>
  </si>
  <si>
    <t>Columns BA to CC</t>
  </si>
  <si>
    <t>Comparative  efficiency</t>
  </si>
  <si>
    <t>IU</t>
  </si>
  <si>
    <t>EU</t>
  </si>
  <si>
    <t>Internal Underlying Activity Audit</t>
  </si>
  <si>
    <t>I1</t>
  </si>
  <si>
    <t>Reporting Rules</t>
  </si>
  <si>
    <t>Experience of Personnel</t>
  </si>
  <si>
    <t>Evidence of Historical Errors</t>
  </si>
  <si>
    <t>Columns M-O and S-U</t>
  </si>
  <si>
    <t xml:space="preserve">Assurance actions' might be further detail on audits, initiatives to reduce risk, process or system improvements etc.  High level details should be given here with more detail in the NetDAR if appropriate.  </t>
  </si>
  <si>
    <t>Assessed under DAG version</t>
  </si>
  <si>
    <t>Past</t>
  </si>
  <si>
    <t>Future</t>
  </si>
  <si>
    <t>Control Activities</t>
  </si>
  <si>
    <t>Comments</t>
  </si>
  <si>
    <t>No</t>
  </si>
  <si>
    <t>SpC 2F</t>
  </si>
  <si>
    <t>Role in respect of the national electricity transmission operator area located in offshore water</t>
  </si>
  <si>
    <t>Monthly Offshore Transmission Report and Certificate</t>
  </si>
  <si>
    <t>Role in respect of the National Electricity Transmission System Operator area located in offshore waters</t>
  </si>
  <si>
    <t>Statement of network development information (“the enduring offshore development information statement”).</t>
  </si>
  <si>
    <t>30th September or later by direction of the Authority</t>
  </si>
  <si>
    <r>
      <t>Production of information about the national electricity transmission system.</t>
    </r>
    <r>
      <rPr>
        <sz val="8"/>
        <color rgb="FFFF0000"/>
        <rFont val="Verdana"/>
        <family val="2"/>
      </rPr>
      <t xml:space="preserve"> </t>
    </r>
  </si>
  <si>
    <r>
      <t>A statement in showing in respect of each of the seven succeeding financial years circuit capacity, forecast power flows and loading on each part of the national electricity transmission system and fault levels for each transmission node.</t>
    </r>
    <r>
      <rPr>
        <sz val="8"/>
        <color rgb="FFFF0000"/>
        <rFont val="Verdana"/>
        <family val="2"/>
      </rPr>
      <t xml:space="preserve"> </t>
    </r>
  </si>
  <si>
    <t>SpC 3BL</t>
  </si>
  <si>
    <t>statement of constraint management cost allocation rules, setting out the rules it must apply in attributing constraint management costs for the purposes of part D and part E of this condition</t>
  </si>
  <si>
    <t>Obligation to produce statement of Capacity Constraint Management cost allocation rules</t>
  </si>
  <si>
    <t>Arrangements for the recovery of uncertain costs</t>
  </si>
  <si>
    <t>The Innovation Roll-out Mechanism</t>
  </si>
  <si>
    <t>Arrangements for the recovery of SO uncertain costs</t>
  </si>
  <si>
    <t>SLC C14</t>
  </si>
  <si>
    <t>Grid Code</t>
  </si>
  <si>
    <t>Irregular submission examples</t>
  </si>
  <si>
    <t>Irregular submissions expected during the year (March to February) - Any submissions not already included on this list that fall within the irregular submissions definition in the DAG</t>
  </si>
  <si>
    <t>Connect and manage derogation application or report</t>
  </si>
  <si>
    <t>Grid Code Derogation (application for issue of direction under paragraph 12 relieving the licensee of its obligations to implement or comply with the Grid Code)</t>
  </si>
  <si>
    <t>Mid period review submission</t>
  </si>
  <si>
    <t>RIIO-T1 - Final Proposals</t>
  </si>
  <si>
    <t>Exceptional event claim</t>
  </si>
  <si>
    <t>Strategic Wider Works (SWW)</t>
  </si>
  <si>
    <t>Needs case submission</t>
  </si>
  <si>
    <t>Project assessment submission</t>
  </si>
  <si>
    <t>SpC 3C</t>
  </si>
  <si>
    <t>Incentive in Respect of Sulphur Hexafluoride (SF6) Gas Emissions</t>
  </si>
  <si>
    <t>Reliability Incentive Adjustment in Respect of Energy Not Supplied</t>
  </si>
  <si>
    <t>Network Innovation Competition (NIC)</t>
  </si>
  <si>
    <t>Project bid</t>
  </si>
  <si>
    <t>RIIO-T2 Business Plan</t>
  </si>
  <si>
    <t>SpC 3I</t>
  </si>
  <si>
    <t>Ad Hoc</t>
  </si>
  <si>
    <t>End of List (Rows may be inserted above this line but not below)</t>
  </si>
  <si>
    <t>Reopener submission: Enhancement of physical security</t>
  </si>
  <si>
    <t>SpC 6H</t>
  </si>
  <si>
    <t>Reopener submission: SO security costs</t>
  </si>
  <si>
    <t>2015, 2018</t>
  </si>
  <si>
    <t xml:space="preserve">Reopener submission: Innovation Roll-out Mechanism (IRM) </t>
  </si>
  <si>
    <t>SpC 6E</t>
  </si>
  <si>
    <t>SpC 6D</t>
  </si>
  <si>
    <t>SpC 5E</t>
  </si>
  <si>
    <t>5D</t>
  </si>
  <si>
    <t xml:space="preserve">Applications for Incremental Obligated Exit Capacity </t>
  </si>
  <si>
    <t>SpC 2D</t>
  </si>
  <si>
    <t xml:space="preserve">Permit Arrangements for the provision of incremental capacity </t>
  </si>
  <si>
    <t>Elements to be listed separately as appropriate</t>
  </si>
  <si>
    <t>RIIO-GD1 - Final Proposals</t>
  </si>
  <si>
    <t>SpC 3F</t>
  </si>
  <si>
    <t>RIIO-GD2 Business Plan</t>
  </si>
  <si>
    <t>Ad hoc</t>
  </si>
  <si>
    <t>Claim for a Cost and Output Adjusting Events</t>
  </si>
  <si>
    <t xml:space="preserve">Specification of Baseline Wider Works Outputs and Strategic Wider Works Outputs and Assessment of Allowed Expenditure </t>
  </si>
  <si>
    <t>Reopener submission: Enhanced Physical Site Security Costs</t>
  </si>
  <si>
    <t>Reopener submission: Large Load Connection Costs</t>
  </si>
  <si>
    <t>Reopener submission: Specified Streetwork Costs</t>
  </si>
  <si>
    <t>Reopener submission: Smart Meter Roll-out Costs</t>
  </si>
  <si>
    <t>Reopener submission: Connection Charging Boundary Change Costs</t>
  </si>
  <si>
    <t>Any other submission related to an uncertainty mechanism under RIIO-GD1</t>
  </si>
  <si>
    <t>Any other submission related to an uncertainty mechanism under RIIO-T1</t>
  </si>
  <si>
    <t xml:space="preserve">Licensees must also add additional instances of a submission as per DAG Chapter 4. </t>
  </si>
  <si>
    <t>This will grey out the row and remove the submission from 'Scoring' and 'Summary_Table_3.4' sheets.</t>
  </si>
  <si>
    <t>1.0</t>
  </si>
  <si>
    <t>Submission for DAG Year:</t>
  </si>
  <si>
    <t>REGULAR SUBMISSIONS</t>
  </si>
  <si>
    <t>IRREGULAR SUBMISSIONS</t>
  </si>
  <si>
    <t xml:space="preserve">Schedule of undertakings - submission to the Authority under paragraph 3 </t>
  </si>
  <si>
    <t>Public report against losses strategy</t>
  </si>
  <si>
    <t>IIS severe weather exceptional events</t>
  </si>
  <si>
    <t>CRC5A</t>
  </si>
  <si>
    <t>NIC submission</t>
  </si>
  <si>
    <t>CRC5D</t>
  </si>
  <si>
    <t>Rebasing of NAW</t>
  </si>
  <si>
    <t>CRC3L</t>
  </si>
  <si>
    <t>Moorside</t>
  </si>
  <si>
    <t>CRC3A</t>
  </si>
  <si>
    <t>Assessment under DAG version:</t>
  </si>
  <si>
    <t>Select sector from dropdown.  Submissions list will be auto populated. N.B. ensure that irregular submissions expected to be submitted are entered on the relevant sectors submission sheet.  These will then be auto populated on this sheet.</t>
  </si>
  <si>
    <t xml:space="preserve">Licensees may filter out rows not required (e.g. licence conditions where data is collected on a RIGs table) by deselecting "Blanks" in the auto filter in column B.  </t>
  </si>
  <si>
    <t>Additional
Assurance</t>
  </si>
  <si>
    <t>Methodology Statement</t>
  </si>
  <si>
    <t>Enter the Impact, Probability, Total Risk scores from previous submission (if any)</t>
  </si>
  <si>
    <t>Future Impact, Probability, Total Risk scores are auto populated from 'Scoring' sheet</t>
  </si>
  <si>
    <t>Enter details of data assurance activities for past submissions.  These details will auto populate columns J to O.</t>
  </si>
  <si>
    <t>Enter details of data assurance activities for future submissions.  These details will auto populate columns P to U.</t>
  </si>
  <si>
    <t>Specification of Baseline Wider Works Outputs and Strategic wider works Outputs and Assessment of Allowed Expenditure</t>
  </si>
  <si>
    <t xml:space="preserve">Unless already listed licensees must list all Irregular Submissions submitted in the Past Year plus any Irregular Submissions with reasonable expectation of submission in the Future Year.  </t>
  </si>
  <si>
    <t xml:space="preserve">The amount of cash controllable operating costs spent on fault repairs, planned inspections and maintenance, vegetation management, operational property management, BT 21 CN tele protection and offshore transmission project, </t>
  </si>
  <si>
    <t>Summarise the output performance of the GDN for safety, including actual and forecast data for the RIIO-GD1 period (and where required, by Ofgem, into RIIO-GD2).</t>
  </si>
  <si>
    <t xml:space="preserve">Method statement that sets how the methods that the Licensee intends to use in the allocation and attribution of revenues and costs.  </t>
  </si>
  <si>
    <t>Required</t>
  </si>
  <si>
    <t>1.1</t>
  </si>
  <si>
    <t>External Underlying Activity Audit</t>
  </si>
  <si>
    <t>28/29 February</t>
  </si>
  <si>
    <t>The OFTO licensee must deliver to the Authority its regulatory accounts and the auditor's reports no later than 31 July following the financial year to which the accounts relate.</t>
  </si>
  <si>
    <t xml:space="preserve">Examples of Irregular Submissions are listed.  Licensees may remove any submissions that are not relevant for this NetDAR by selecting "No" in "Required" column J. </t>
  </si>
  <si>
    <t>Network Data Assurance Report (NetDAR)</t>
  </si>
  <si>
    <t>Annual (minimum)</t>
  </si>
  <si>
    <t>Minimum 150 days notice</t>
  </si>
  <si>
    <t>30 September</t>
  </si>
  <si>
    <t>31July once every two Formula Years</t>
  </si>
  <si>
    <t>As soon as reasonably practicable</t>
  </si>
  <si>
    <t xml:space="preserve">For any regular submissions not relevant to the current NetDAR then these should remain on the list and the licensee should enter a statement to this effect in the 'Comments' column on the 'Scoring' tab. </t>
  </si>
  <si>
    <t>(a) Preconstruction technical report, post construction expenditure report etc.
(b) TIRG Income Adjusting Event
(c) TIRG Asset Value Adjusting Event
(d) TIRG Output Measures Adjusting Event</t>
  </si>
  <si>
    <t>Income adjusting event claim</t>
  </si>
  <si>
    <t>At least once in every two years</t>
  </si>
  <si>
    <t>Change No.</t>
  </si>
  <si>
    <t>Description of changes</t>
  </si>
  <si>
    <t>Changed by</t>
  </si>
  <si>
    <t>v1.1</t>
  </si>
  <si>
    <t>Changed in version no.</t>
  </si>
  <si>
    <t>Cell(s)</t>
  </si>
  <si>
    <t>Totex data to be published on the TO's website</t>
  </si>
  <si>
    <t>Outputs data to be published on the TO's website</t>
  </si>
  <si>
    <t>Wider works data to be published on the TO's website</t>
  </si>
  <si>
    <t>Data on circuit unreliability</t>
  </si>
  <si>
    <t>1.3 Cashflow: Finance</t>
  </si>
  <si>
    <t>2.3 Totex: Totex</t>
  </si>
  <si>
    <t>2.4 Outputs: Totex</t>
  </si>
  <si>
    <t>5.3 Boundary Tran Requirements: Network Data</t>
  </si>
  <si>
    <t>5.10 ACU: Network Data</t>
  </si>
  <si>
    <t>6.1 NGET customer satisfaction: Outputs
6.1 Scot customer satisfaction: Outputs</t>
  </si>
  <si>
    <t>6.5 SF6 emissions NGET: Outputs
6.5 SF6 emissions SPTL: Outputs
6.5 SF6 emissions SHE Trans: Outputs</t>
  </si>
  <si>
    <t>6.15.1 NOMs detail: Outputs</t>
  </si>
  <si>
    <t>6.15.2 NOMs RP: Outputs</t>
  </si>
  <si>
    <t>SSC A41</t>
  </si>
  <si>
    <t>6.6 Cond &amp; risk entry points: Outputs
6.6 Cond &amp; risk exit points: Outputs
6.6 Cond &amp; risk comps: Outputs
6.6 Cond &amp; risk pipelines: Outputs
6.6 Cond &amp; risk multijunction: Outputs</t>
  </si>
  <si>
    <t xml:space="preserve"> High level smart metering costs</t>
  </si>
  <si>
    <t>Data  in preparation for a potential income adjusting event.</t>
  </si>
  <si>
    <t>ADDITIONAL SUBMISSIONS</t>
  </si>
  <si>
    <t xml:space="preserve">Any input rows (shaded yellow) may be deleted if not required.  </t>
  </si>
  <si>
    <t xml:space="preserve">Licensees must ensure that numbering in column A is continued for all inserted rows and that no numbers are repeated.  </t>
  </si>
  <si>
    <t xml:space="preserve">Where a licensee has further disaggregated a Regular Submission for the purpose of in its risk assessment, then the disaggregated assessments should be added to the list. </t>
  </si>
  <si>
    <t xml:space="preserve">Additional instances of a submission (DAG Guidance, Chapter 4), New RIGs tables, Additional disaggregation of Regular Submissions. </t>
  </si>
  <si>
    <t>This changes log added to template</t>
  </si>
  <si>
    <t>Changes_Log</t>
  </si>
  <si>
    <t>ET_Submissions, GT_Submissions, GD_Submissions, ED_Submissions</t>
  </si>
  <si>
    <t>Column J</t>
  </si>
  <si>
    <t xml:space="preserve">Changed column heading from "Not Required" to "Required".  Changed conditional formatting on sheets to reflect this change, i.e. rows now shaded out when "No" selected in column J.  </t>
  </si>
  <si>
    <t>Scoring</t>
  </si>
  <si>
    <t>Columns A to C</t>
  </si>
  <si>
    <t>Change to formulae as result of change no. 2 above</t>
  </si>
  <si>
    <t>Change to conditional formatting as a result of change no. 2 above</t>
  </si>
  <si>
    <t>ET_Submissions, GT_Submissions, GD_Submissions</t>
  </si>
  <si>
    <t>Column C</t>
  </si>
  <si>
    <t xml:space="preserve">Minor changes to names of some RIGs tables to reflect RIGs currently in force. </t>
  </si>
  <si>
    <t>ET_Submissions</t>
  </si>
  <si>
    <t>Addition of C&amp;O RIGs table '5.10 ACU', which was omitted in error</t>
  </si>
  <si>
    <t>Correction of errors in submission dates</t>
  </si>
  <si>
    <t>Column H</t>
  </si>
  <si>
    <t>ET_Submissions, 
ED_Submissions</t>
  </si>
  <si>
    <t>Added Additional Submissions section</t>
  </si>
  <si>
    <t>Guidance and instructions for completing this sheet</t>
  </si>
  <si>
    <t xml:space="preserve">Further clarification added to 'Guidance and instructions for completing this sheet'
</t>
  </si>
  <si>
    <t>Version for consultation</t>
  </si>
  <si>
    <t>Changes following consideration of consultation responses</t>
  </si>
  <si>
    <t xml:space="preserve">In circumstances where a new RIGs table has not been added to the list below then Licensees should add it as and Irregular Submission.  The list will be realigned with the RIGs when the DAG is next modified.  </t>
  </si>
  <si>
    <t>All Sheets</t>
  </si>
  <si>
    <t>Sheet(s)</t>
  </si>
  <si>
    <t>Spelling corrections</t>
  </si>
  <si>
    <t xml:space="preserve">SLC B15, table 4.6, changed licensee from 'All ETOs' to 'NGET' </t>
  </si>
  <si>
    <t xml:space="preserve">SLC B23 (ET), SLC 45 (ED), SSC A55 (GT/GD) - changed to consistent naming convention </t>
  </si>
  <si>
    <t>SpC 2J changed frequency field from 'bi-annual' to 'at least every two years' as per licence condition</t>
  </si>
  <si>
    <t>SLC B9 - changed frequency from 'annual' to 'ad hoc'</t>
  </si>
  <si>
    <t>SpC 7D - changed licensee from 'All ETOs' to 'NGET'</t>
  </si>
  <si>
    <t>Quarterly</t>
  </si>
  <si>
    <t>Triennial</t>
  </si>
  <si>
    <t>Pension Deficit Allocation Methodology dataset (Pension RIGs)</t>
  </si>
  <si>
    <t>30 September 2017 and every three years thereafter</t>
  </si>
  <si>
    <t>ED_Submissions</t>
  </si>
  <si>
    <t>Added SLC12</t>
  </si>
  <si>
    <t>Ofgem</t>
  </si>
  <si>
    <t>Include the ‘Memo and Disaggregated’ workbook within the scope of ‘Cost Reporting RIGs – actuals’</t>
  </si>
  <si>
    <t xml:space="preserve">Added PDAM triennial data. </t>
  </si>
  <si>
    <t xml:space="preserve">Realigned submission lists with latest version of RIGs.  </t>
  </si>
  <si>
    <t>CRC8 - Split into Past/Future, CRC8/CRC2C</t>
  </si>
  <si>
    <t>SLC 48 ‘Public Report Against Losses Strategy’ - changed to SLC 49</t>
  </si>
  <si>
    <t>Deleted SLCX Innovation Governance</t>
  </si>
  <si>
    <t>Deleted duplicate CRC5A</t>
  </si>
  <si>
    <t>Final decision</t>
  </si>
  <si>
    <t>SSC A39 - moved to irregular submissions</t>
  </si>
  <si>
    <t>GT_Submissions, GD_Submissions</t>
  </si>
  <si>
    <t>3.12a Gas Theft NEW 2014_15</t>
  </si>
  <si>
    <t>Information on gas theft</t>
  </si>
  <si>
    <t>2.5 Published outputs:Totex</t>
  </si>
  <si>
    <t>Reopener submission: Industrial emissions</t>
  </si>
  <si>
    <t>Reopener submission: Pipeline diversion</t>
  </si>
  <si>
    <t>Reopener submission: Quarry &amp; loss of development</t>
  </si>
  <si>
    <t>Reopener submission: One-off asset health</t>
  </si>
  <si>
    <t>Reopener submission: Network flexibility</t>
  </si>
  <si>
    <t>as required</t>
  </si>
  <si>
    <t>Licence</t>
  </si>
  <si>
    <t>Mitigating the impact of Pre-existing Transmission Infrastructure on the visual amenity of Designated Areas</t>
  </si>
  <si>
    <t>SpC 6G</t>
  </si>
  <si>
    <t xml:space="preserve">Report produced in accordance with paragraph 29 of the condition. </t>
  </si>
  <si>
    <t>31 Jul</t>
  </si>
  <si>
    <t>30 Jun</t>
  </si>
  <si>
    <t>Application Form, EDR Scorecard Evidence, Executive-level Annual Statement</t>
  </si>
  <si>
    <t>Environmental Discretionary Reward</t>
  </si>
  <si>
    <t>Stakeholder Engagement Incentive Report (Parts 1 &amp; 2)</t>
  </si>
  <si>
    <t>Stakeholder Engagement submission</t>
  </si>
  <si>
    <t>30 Apr</t>
  </si>
  <si>
    <t>31 Oct</t>
  </si>
  <si>
    <t>31 May</t>
  </si>
  <si>
    <t>30 Sep</t>
  </si>
  <si>
    <t>28/29 Feb</t>
  </si>
  <si>
    <t>DAG</t>
  </si>
  <si>
    <t>Revenue Reporting Pack</t>
  </si>
  <si>
    <t>AUPs</t>
  </si>
  <si>
    <t>Licensee Notice to the Authority</t>
  </si>
  <si>
    <t>SLC 19</t>
  </si>
  <si>
    <t>Non-Contestable Connection Services</t>
  </si>
  <si>
    <t>to be agreed with the Authority</t>
  </si>
  <si>
    <t>Annually</t>
  </si>
  <si>
    <t>SLC 30</t>
  </si>
  <si>
    <t>Certificate of adequacy of financial resources &amp; facilities. 
Operational resources.
Compliance with certain SLCs.</t>
  </si>
  <si>
    <t>SLC 44</t>
  </si>
  <si>
    <t>Regulatory accounts incorporating auditors report and Remuneration Statement</t>
  </si>
  <si>
    <t>Submission is subject to an audit by an Appropriate Auditor, addressed to the Authority and completion of AUPs</t>
  </si>
  <si>
    <t>Cross subsidy report, auditors report</t>
  </si>
  <si>
    <t>Data Assurance Requirements</t>
  </si>
  <si>
    <t>SLC 46</t>
  </si>
  <si>
    <t>Cost &amp; Volumes Reporting Pack and Commentary</t>
  </si>
  <si>
    <t>Annex B - Cost &amp; Volumes</t>
  </si>
  <si>
    <t>C1 - Cost Matrix 2016</t>
  </si>
  <si>
    <t>C3 - Physical Security</t>
  </si>
  <si>
    <t>C4 - IT and Telecoms (Non-Op)</t>
  </si>
  <si>
    <t>C5 - Property (Non Op)</t>
  </si>
  <si>
    <t>C6 - Vehicles and Transport (Non Op)</t>
  </si>
  <si>
    <t>C7 - STEPM (Non Op)</t>
  </si>
  <si>
    <t>C9 - Core Closely Associated Indirects (CAI)</t>
  </si>
  <si>
    <t>C10 - Wayleaves (CAI)</t>
  </si>
  <si>
    <t>C11 - Vehicles and Transport (CAI)</t>
  </si>
  <si>
    <t>C12 - Core Business Support</t>
  </si>
  <si>
    <t>C13 - IT and Telecoms (Business Support)</t>
  </si>
  <si>
    <t>C14 - Property Mgt (Business Support)</t>
  </si>
  <si>
    <t>C15 - Atypicals Non Severe Weather 2016</t>
  </si>
  <si>
    <t>C22 - Pass-through</t>
  </si>
  <si>
    <t xml:space="preserve">C24 - Related Party Margin </t>
  </si>
  <si>
    <t>CV1 - Primary Reinforcement</t>
  </si>
  <si>
    <t>CV2 - Secondary Reinforcement</t>
  </si>
  <si>
    <t>CV3 - Fault Level Reinforcement</t>
  </si>
  <si>
    <t>CV4 - New Transmission Capacity Charges (NTCC)</t>
  </si>
  <si>
    <t>CV5 - Diversions</t>
  </si>
  <si>
    <t>CV6 - Diversions Rail Electrification</t>
  </si>
  <si>
    <t>CV7 - Asset Replacement</t>
  </si>
  <si>
    <t>CV8 - Refurbishment no Secondary Deliverable Improvement (SDI)</t>
  </si>
  <si>
    <t>CV9 - Refurbishment with a Secondary Deliverable Improvement (SDI)</t>
  </si>
  <si>
    <t>CV10 - Civil Works Condition Driven</t>
  </si>
  <si>
    <t>CV11 - Operational IT and Telecoms</t>
  </si>
  <si>
    <t>CV12 - Black Start</t>
  </si>
  <si>
    <t>CV13 - BT 21st Century (BT21CN)</t>
  </si>
  <si>
    <t>CV14 - Legal and Safety</t>
  </si>
  <si>
    <t>CV15 -  QoS and North of Scotland Resilience</t>
  </si>
  <si>
    <t>CV16 - Flood Mitigation</t>
  </si>
  <si>
    <t>CV17 - Rising and Lateral Mains (RLMs)</t>
  </si>
  <si>
    <t>CV18 - Overhead Clearances</t>
  </si>
  <si>
    <t>CV19 - Worst Served Customers (WSC)</t>
  </si>
  <si>
    <t>CV20 - Visual Amenity</t>
  </si>
  <si>
    <t>CV21 - Losses</t>
  </si>
  <si>
    <t xml:space="preserve">CV22 - Environmental Reporting </t>
  </si>
  <si>
    <t>CV23a - RIIO-ED1 High Value Project 1 (HVP1)</t>
  </si>
  <si>
    <t>CV23b - RIIO-ED1 High Value Project 2 (HVP2)</t>
  </si>
  <si>
    <t>CV23c - RIIO-ED1 High Value Project 3 (HVP3)</t>
  </si>
  <si>
    <t>CV23d - RIIO-ED1 High Value Project 4 (HVP4)</t>
  </si>
  <si>
    <t>CV23e - RIIO-ED1 High Value Project 5 (HVP5)</t>
  </si>
  <si>
    <t>CV24 - DPCR5 High Value Projects</t>
  </si>
  <si>
    <t>CV25 - Moorside</t>
  </si>
  <si>
    <t>CV26 - Faults</t>
  </si>
  <si>
    <t>CV27 - Severe Weather 1 in 20</t>
  </si>
  <si>
    <t>CV28 - Occurrences Not Incentived (ONIs)</t>
  </si>
  <si>
    <t>CV29 - Tree Cutting</t>
  </si>
  <si>
    <t>CV30 - Inspections</t>
  </si>
  <si>
    <t>CV31 - Repairs and Maintenance</t>
  </si>
  <si>
    <t>CV32 - Dismantlement</t>
  </si>
  <si>
    <t>CV33 - Substation Electricity</t>
  </si>
  <si>
    <t>CV34 - Smart Meter Intervention DNO</t>
  </si>
  <si>
    <t>CV35 - Operational Training (CAI)</t>
  </si>
  <si>
    <t>CV36 - Network Innovation Allowance (NIA)</t>
  </si>
  <si>
    <t>CV37 - Network Innovation Competition (NIC)</t>
  </si>
  <si>
    <t>CV38 - Innovation Funding Incentive (IFI) &amp; Low Carbon Network (LCN) Fund</t>
  </si>
  <si>
    <t>CV39 - Directly Remunerated Services (DRS)</t>
  </si>
  <si>
    <t>V1 - Total Asset Movements</t>
  </si>
  <si>
    <t>V2 - Cleansing</t>
  </si>
  <si>
    <t>V3 - Connections</t>
  </si>
  <si>
    <t>V4 - Other Asset Movements</t>
  </si>
  <si>
    <t>M1 - Flood Mitigation (site)</t>
  </si>
  <si>
    <t>M2 - DPCR5 Worst Served Customer (WSC) Schemes</t>
  </si>
  <si>
    <t>M3 - ED1 Worst Served Customer (WSC) Schemes</t>
  </si>
  <si>
    <t>M4 - Enablers for RIIO-ED2</t>
  </si>
  <si>
    <t xml:space="preserve">M5 - Severe Weather </t>
  </si>
  <si>
    <t>M6 - Metal Theft</t>
  </si>
  <si>
    <t>M8 - Link Boxes</t>
  </si>
  <si>
    <t>M9a - Traditional Street Works (ex ante)</t>
  </si>
  <si>
    <t>M9b - Permit &amp; Lane Rentals (ex ante)</t>
  </si>
  <si>
    <t>M9c - Permit &amp; Lane Rentals (reopener)</t>
  </si>
  <si>
    <t>M10 - Shetland (SSEH)</t>
  </si>
  <si>
    <t>M11 - Subsea Cables</t>
  </si>
  <si>
    <t>M12 - Moorside (ENWL)</t>
  </si>
  <si>
    <t>M13 - Uncertainty Mechanism Information</t>
  </si>
  <si>
    <t>M14 - Drivers</t>
  </si>
  <si>
    <t>I5 - Theft Recovery</t>
  </si>
  <si>
    <t>I6 - RPI</t>
  </si>
  <si>
    <t>AP1 - Age Profile</t>
  </si>
  <si>
    <t>CR2 - Metered In-year</t>
  </si>
  <si>
    <t>Connections</t>
  </si>
  <si>
    <t>Annex G- Connections</t>
  </si>
  <si>
    <t>CR3 - Unmetered In-year</t>
  </si>
  <si>
    <t>CR5 - Metered Connections Completed including Distributed Generation (DG)</t>
  </si>
  <si>
    <t>CR6 - Unmetered Connections Completed</t>
  </si>
  <si>
    <t>CR7 - Annual Quotations Issued</t>
  </si>
  <si>
    <t>CR8 - Annual Out of Area Connections</t>
  </si>
  <si>
    <t>CR9 - Direct Related Party Margin (RPM)</t>
  </si>
  <si>
    <t>CR10 - ICP Part Funded Connections</t>
  </si>
  <si>
    <t>CR11 - Section 22 Connections</t>
  </si>
  <si>
    <t>CR12 - C&amp;V Pack Summary</t>
  </si>
  <si>
    <t>CR13 - Time to connect &amp; time to quote</t>
  </si>
  <si>
    <t>E1 - Visual Amenity</t>
  </si>
  <si>
    <t>Environment and Innovation</t>
  </si>
  <si>
    <t>Annex J - Environment and Innovation</t>
  </si>
  <si>
    <t xml:space="preserve">E2 - Environmental Reporting </t>
  </si>
  <si>
    <t>E3 - BCF</t>
  </si>
  <si>
    <t>E4 - Losses Snapshot</t>
  </si>
  <si>
    <t>E5 - Smart Metering</t>
  </si>
  <si>
    <t>E6 - Innovative Solutions</t>
  </si>
  <si>
    <t>E7 - LCTs</t>
  </si>
  <si>
    <t>E8 - IRM</t>
  </si>
  <si>
    <t>Revenue</t>
  </si>
  <si>
    <t xml:space="preserve">DNOs must ensure that the Revenue Reporting Pack is accompanied by a report addressed to the Authority from an Appropriate Auditor. </t>
  </si>
  <si>
    <t>Annex C – Revenue and Financial Issues</t>
  </si>
  <si>
    <t>Financial Issues</t>
  </si>
  <si>
    <t>Financial Issues Reporting Pack and Commentary</t>
  </si>
  <si>
    <t>Secondary Deliverables</t>
  </si>
  <si>
    <t>Secondary Deliverables Reporting Pack (Health &amp; Criticality) and Commentary</t>
  </si>
  <si>
    <t>Annex D – Secondary Deliverables</t>
  </si>
  <si>
    <t>Reinforcement Load Index (LI)</t>
  </si>
  <si>
    <t>Reinforcement Load Index (LI) Reporting Pack and Commentary</t>
  </si>
  <si>
    <t>Annex E – Reinforcement</t>
  </si>
  <si>
    <t>QoS Interruptions</t>
  </si>
  <si>
    <t>QOS Interruptions Reporting Pack</t>
  </si>
  <si>
    <t>Annex F – Interruptions</t>
  </si>
  <si>
    <t>QoS Interruptions Stage Data</t>
  </si>
  <si>
    <t>QOS Stage Data Reporting Pack</t>
  </si>
  <si>
    <t>Guaranteed Standards of Performance</t>
  </si>
  <si>
    <t>Guaranteed Standards of Performance (SLC 11) Reporting Pack</t>
  </si>
  <si>
    <t>Occurrences Not Incentivised</t>
  </si>
  <si>
    <t>Occurrences Not Incentivised Reporting Pack</t>
  </si>
  <si>
    <t>QoS HV Disaggregation Data</t>
  </si>
  <si>
    <t>QOS HV Disaggregation Reporting Pack</t>
  </si>
  <si>
    <t>30 Nov</t>
  </si>
  <si>
    <t>Connections Guaranteed Standards (SLC 15A)</t>
  </si>
  <si>
    <t>Connections Guaranteed Standards (SLC 15A) Reporting Pack</t>
  </si>
  <si>
    <t>SLC 12 and 15</t>
  </si>
  <si>
    <t>SLC 12 and 15 Reporting Pack</t>
  </si>
  <si>
    <t>Customer Service</t>
  </si>
  <si>
    <t>Customer Service Reporting Pack</t>
  </si>
  <si>
    <t>Annex H – Customer Service</t>
  </si>
  <si>
    <t>Triennial Pensions</t>
  </si>
  <si>
    <t>Triennial Pension Reporting Pack</t>
  </si>
  <si>
    <t xml:space="preserve">Subject to annually audited Pension Scheme Accounts and Directors sign off letter on behalf of the Board. Other additional supporting documentation is required as detailed in the RIGS. </t>
  </si>
  <si>
    <t>Annex K - Pensions</t>
  </si>
  <si>
    <t>31 Jul &amp; 30 Sep</t>
  </si>
  <si>
    <t>Triennial - 
2017, 2020, 2023</t>
  </si>
  <si>
    <t>SLC 49</t>
  </si>
  <si>
    <t>Publication on website of Distribution Losses Strategy</t>
  </si>
  <si>
    <t>Losses Discretionary Reward Guidance</t>
  </si>
  <si>
    <t>not specified</t>
  </si>
  <si>
    <t>Time to time</t>
  </si>
  <si>
    <t>SLC 50</t>
  </si>
  <si>
    <t>Business Plan Commitment Reporting</t>
  </si>
  <si>
    <t>Business Plan Commitment Annual report</t>
  </si>
  <si>
    <t>Business Plan Reporting Guidance</t>
  </si>
  <si>
    <t>CRC2C</t>
  </si>
  <si>
    <t>Electricity Distribution Stakeholder Engagement Incentive Guidance document</t>
  </si>
  <si>
    <t>Last Friday May</t>
  </si>
  <si>
    <t>CRC2E</t>
  </si>
  <si>
    <t>Incentive on Connections Engagement (ICE) reporting</t>
  </si>
  <si>
    <t>Looking Forward and Back report - 31 May</t>
  </si>
  <si>
    <t>ICE Guidance</t>
  </si>
  <si>
    <t>CRC2K</t>
  </si>
  <si>
    <t>Ongoing performance against Connections Margins criteria</t>
  </si>
  <si>
    <t>Connections Margin Annual report</t>
  </si>
  <si>
    <t>Connections Margins Annual Report</t>
  </si>
  <si>
    <t>SLC 47</t>
  </si>
  <si>
    <t>Environmental Reporting</t>
  </si>
  <si>
    <t>Environmental Report</t>
  </si>
  <si>
    <t>Environment Report Guidance</t>
  </si>
  <si>
    <t>31 Oct (tbc)</t>
  </si>
  <si>
    <t>SLC 51F</t>
  </si>
  <si>
    <t>Network Asset Indices Methodology</t>
  </si>
  <si>
    <t>By 1 July 2015, and every three months thereafter, provide the Authority with an update on the progress that it has made towards ensuring that the methodology is sufficiently well justified and the reporting is sufficiently robust.</t>
  </si>
  <si>
    <t>Licence &amp;
Common Network Asset Indices Methodology</t>
  </si>
  <si>
    <t>1 Jul; 1 Oct; 1 Jan; 1 Apr</t>
  </si>
  <si>
    <t>SLC 52</t>
  </si>
  <si>
    <t>Competition in Connections Code of Practice</t>
  </si>
  <si>
    <t>Competition in Connections Report</t>
  </si>
  <si>
    <t>30 Sep (tbc)</t>
  </si>
  <si>
    <t>CRC2D</t>
  </si>
  <si>
    <t>Statement of Facts submission</t>
  </si>
  <si>
    <t>Licence &amp; 
Annex F – Interruptions</t>
  </si>
  <si>
    <t>CRC2G</t>
  </si>
  <si>
    <t>Losses Discretionary Reward</t>
  </si>
  <si>
    <t>Losses Discretionary Reward Application</t>
  </si>
  <si>
    <t>CRC2J</t>
  </si>
  <si>
    <t>LCNF Application for Second Tier Successful Delivery Reward (SDR)</t>
  </si>
  <si>
    <t>LCNF Governance</t>
  </si>
  <si>
    <t>1 May</t>
  </si>
  <si>
    <t>LCNF Application for Second Tier Reward (STR)</t>
  </si>
  <si>
    <t xml:space="preserve"> -</t>
  </si>
  <si>
    <t>Legacy Price Control Adjustments</t>
  </si>
  <si>
    <t>Bad debts DPCR5 Close out</t>
  </si>
  <si>
    <t>Financial Handbook</t>
  </si>
  <si>
    <t>Load Related Reopener Performance Report DPCR5 Close out</t>
  </si>
  <si>
    <t>High Value Projects DPCR5 Close out</t>
  </si>
  <si>
    <t>High Volume Connections Driver DPCR5 Close out</t>
  </si>
  <si>
    <t>Network Output Measures DPCR5 Close out</t>
  </si>
  <si>
    <t>tba</t>
  </si>
  <si>
    <t>CRC3D</t>
  </si>
  <si>
    <t>Innovation Roll-out Mechanism</t>
  </si>
  <si>
    <t>Innovation Roll-out Mechanism Application</t>
  </si>
  <si>
    <t>1 May 2017 &amp; 1 May 2019</t>
  </si>
  <si>
    <t>CRC3F</t>
  </si>
  <si>
    <t>Reopeners for Uncertain Costs</t>
  </si>
  <si>
    <t>High Value Project Costs</t>
  </si>
  <si>
    <t>Enhanced Physical Site Security Costs</t>
  </si>
  <si>
    <t>Specified Street Works Costs</t>
  </si>
  <si>
    <t>Rail Electrification Costs</t>
  </si>
  <si>
    <t>Link Box Costs</t>
  </si>
  <si>
    <t>CRC3G</t>
  </si>
  <si>
    <t>Load Related Reopener</t>
  </si>
  <si>
    <t>31 May 2017 &amp; 31 May 2020</t>
  </si>
  <si>
    <t>CRC3K</t>
  </si>
  <si>
    <t>Rail Electrification Reopener / Adjustment</t>
  </si>
  <si>
    <t>NIC Proforma</t>
  </si>
  <si>
    <t>Electricity Network Innovation Competition Governance Document v2.1</t>
  </si>
  <si>
    <t>Secondary Deliverables Reporting Pack</t>
  </si>
  <si>
    <t>Network Assets Workbook</t>
  </si>
  <si>
    <t>All DNOs</t>
  </si>
  <si>
    <t>ENW</t>
  </si>
  <si>
    <t>Load related costs</t>
  </si>
  <si>
    <t>1.2</t>
  </si>
  <si>
    <t>Updates on submission list for ED,GT &amp; ET</t>
  </si>
  <si>
    <t>For consultation</t>
  </si>
  <si>
    <t xml:space="preserve">DPCR5 Re-statement </t>
  </si>
  <si>
    <t>SSE and SP</t>
  </si>
  <si>
    <t>UKPN</t>
  </si>
  <si>
    <t>2.1 Totex PCFM: Provisional Price Control Financial Model (PCFM) inputs</t>
  </si>
  <si>
    <t>2.2 Totex forecasts</t>
  </si>
  <si>
    <t>2.3a Forecast Allowances</t>
  </si>
  <si>
    <t>2.3b Forecast Volumes</t>
  </si>
  <si>
    <t>2.4 Published Totex</t>
  </si>
  <si>
    <t>2.5 Published Outputs</t>
  </si>
  <si>
    <t>2.6 Published Wider Works</t>
  </si>
  <si>
    <t>Last Friday in May</t>
  </si>
  <si>
    <t>WPD</t>
  </si>
  <si>
    <t>Yes</t>
  </si>
  <si>
    <t>v1.2</t>
  </si>
  <si>
    <t>3.16. SO EMR Data Volumes</t>
  </si>
  <si>
    <t>Data relating to NGET’s EMR delivery function</t>
  </si>
  <si>
    <t xml:space="preserve">6I </t>
  </si>
  <si>
    <t>v1.3</t>
  </si>
  <si>
    <t>Entry SLC 51F (Network Asset Indices Methodology) changed from "All DNOs" to "SSE and SP"</t>
  </si>
  <si>
    <t>CRC3F (Reopener for Uncertain Costs) changed to "All DNOs excl. WPD"</t>
  </si>
  <si>
    <t>All DNOs excl WPD</t>
  </si>
  <si>
    <t>CRC3K (Rail Elec. Reopener/Adjustment) changed from "All DNOs" to "WPD"</t>
  </si>
  <si>
    <t>RC3F (Link Box Costs) changed to "UKPN only"</t>
  </si>
  <si>
    <t>CRC3A (Items 131-133) changed to "as required"</t>
  </si>
  <si>
    <t>Naming of the items 2.1-2.6 were updated to reflect RIGS v. 2.2</t>
  </si>
  <si>
    <t>SpC 3D (Stakeholder Engagement Submission), SpC 3F (Environmental Discretionary Reward), SpC 6B (Supplementary Provision in relation to Transmission asset owner incentives scheme activity in the legacy period) were populated with dates and frequencies</t>
  </si>
  <si>
    <t>Three irregular submissions (condition titles: Needs Case, Mid Period Review and Project Assesment) were populated with licence references</t>
  </si>
  <si>
    <t>SLC B15 (EMR) item has been iserted</t>
  </si>
  <si>
    <t>SLC B15 (Non-lead Unit Costs: Network data) was greyed out</t>
  </si>
  <si>
    <t>SpC 2E (Appointment and duties of the business separation compliance officer) entry was removed</t>
  </si>
  <si>
    <t>SpC 2M and SpC 2M-B (Specification of Network Replacement Outputs) were greyed out</t>
  </si>
  <si>
    <t>GD_Submissions</t>
  </si>
  <si>
    <t>SLC B15 (Transmission Annual Report) was removed</t>
  </si>
  <si>
    <t>Entry SLC46 (Costs &amp; Volumes) deleted</t>
  </si>
  <si>
    <t>SSC A40 (3.4 Business Support Group: Opex) was removed and 3.5 Business Support Allocation: Opex introduced</t>
  </si>
  <si>
    <t>To trace the group net cash controllable costs to individual activity allocated net cash controllable costs including any cost transfers to/from direct activity functions of the company’s organisation.</t>
  </si>
  <si>
    <t>1.3</t>
  </si>
  <si>
    <t>Changes in submission list according to ENA letter</t>
  </si>
  <si>
    <t>Split C&amp;V, Connection and Environmental and innovation packs</t>
  </si>
  <si>
    <t>GT_Submissions</t>
  </si>
  <si>
    <t xml:space="preserve"> 3.5 Delete Business support Allocation Opex, 3.6 Business Support Supplement: Opex</t>
  </si>
  <si>
    <t>Added 3.12a Gas Theft NEW 2014_15</t>
  </si>
  <si>
    <t>Added 2.5 Published outputs</t>
  </si>
  <si>
    <t>Added Reopener submission for industrial emissions, pipeline diversions, quarry &amp; loss, one-off asset health, network flexibility.</t>
  </si>
  <si>
    <t xml:space="preserve">Historical information for DPCR5 (2010-2015) reported as part of the RIGs Reporting Pack submissions. The DPCR5 restatement data should not be assessed as part of the RIGs regular submissions. </t>
  </si>
  <si>
    <t>SSCA5 (Obligations as Regard Charging Methodology) was greyed out</t>
  </si>
  <si>
    <t>SPC1E.25</t>
  </si>
  <si>
    <t>SPC1G</t>
  </si>
  <si>
    <t>Gas Discretionary Reward Scheme</t>
  </si>
  <si>
    <t>Gas Discretionary Reward Application</t>
  </si>
  <si>
    <t>Gas Discretionary Reward Guidance</t>
  </si>
  <si>
    <t>SPC1G (Gas Discretionary Award Scheme) was added to the regular submissions list</t>
  </si>
  <si>
    <t>SPC1E.25 (Stakeholder Engagement Submission) was added to the regular submissions list</t>
  </si>
  <si>
    <t xml:space="preserve">Annex B - Cost &amp; Volumes &amp; Annex J - Environent and Innovation </t>
  </si>
  <si>
    <t xml:space="preserve">DPRC5 Restatement includes Annex B - Cost &amp; Volumes &amp; Annex J - Environent and Innovation </t>
  </si>
  <si>
    <t>National Grid</t>
  </si>
  <si>
    <t>Y</t>
  </si>
  <si>
    <t>N</t>
  </si>
  <si>
    <t>1.01_BPFM_Inputs</t>
  </si>
  <si>
    <t>RIIO T2 BP RIGs</t>
  </si>
  <si>
    <t>1.02_BP_Financial_Requirements</t>
  </si>
  <si>
    <t>1.02b_Debt</t>
  </si>
  <si>
    <t>1.02c_Interest</t>
  </si>
  <si>
    <t>1.03_BP_Tax_Inputs</t>
  </si>
  <si>
    <t>1.04_BP_Disposals_1</t>
  </si>
  <si>
    <t>1.05_BP_Disposals_2</t>
  </si>
  <si>
    <t>2.00_Summary_Data</t>
  </si>
  <si>
    <t>2.00a_Summary_Data_2</t>
  </si>
  <si>
    <t>2.01_Acc_Costs</t>
  </si>
  <si>
    <t>2.02_Cash_Contr_Costs</t>
  </si>
  <si>
    <t>2.03_Yr_on_Yr_Movt</t>
  </si>
  <si>
    <t>2.04_Direct_Opex_CV</t>
  </si>
  <si>
    <t>2.04b_Direct_Opex_RRP</t>
  </si>
  <si>
    <t>2.05_Phys_Security_Opex</t>
  </si>
  <si>
    <t>2.06_Quarry_Loss</t>
  </si>
  <si>
    <t>2.07_Bus_Support_Gp</t>
  </si>
  <si>
    <t>2.08_Bus_Support_Alloc</t>
  </si>
  <si>
    <t>2.09_IT_&amp;_Telecom_Gp</t>
  </si>
  <si>
    <t>2.10_IT_&amp;_Telecom_Alloc</t>
  </si>
  <si>
    <t>2.11_Property_Costs_Gp</t>
  </si>
  <si>
    <t>2.12_Property_Costs_Alloc</t>
  </si>
  <si>
    <t>2.13_Insurance_Costs_Gp</t>
  </si>
  <si>
    <t>2.14_Corp_Costs_Alloc</t>
  </si>
  <si>
    <t>2.15_RPEs</t>
  </si>
  <si>
    <t>2.16_Op_Training_(CAI)</t>
  </si>
  <si>
    <t>2.17_Salary_&amp;_FTE</t>
  </si>
  <si>
    <t>2.18_Exc_&amp;_Demin</t>
  </si>
  <si>
    <t>2.19_Provisions</t>
  </si>
  <si>
    <t>2.20_Related_Party</t>
  </si>
  <si>
    <t>3.01_Project_Listing_1</t>
  </si>
  <si>
    <t>3.02_Project_Listing_2</t>
  </si>
  <si>
    <t>3.03_Asset_Health</t>
  </si>
  <si>
    <t>3.03a_Asset_Health_Projects</t>
  </si>
  <si>
    <t>3.04_Unit_Costs</t>
  </si>
  <si>
    <t>3.05_Phys_Security_Capex</t>
  </si>
  <si>
    <t>3.06a_TO_Cyber_Security_OT</t>
  </si>
  <si>
    <t>3.06b_TO_Cyber_Security_IT</t>
  </si>
  <si>
    <t>3.07_Non_Op_Capex</t>
  </si>
  <si>
    <t>3.08_SO_Capex</t>
  </si>
  <si>
    <t>3.09a_SO_Cyber_Security_OT</t>
  </si>
  <si>
    <t>3.09b_SO_Cyber_Security_IT</t>
  </si>
  <si>
    <t>5.01_System_Characs</t>
  </si>
  <si>
    <t>5.02_Activity_Indicators</t>
  </si>
  <si>
    <t>5.03_Utilisation_&amp;_Performance</t>
  </si>
  <si>
    <t>5.04_Demand_&amp;_Capability</t>
  </si>
  <si>
    <t>5.05_Compressor_Utilisation</t>
  </si>
  <si>
    <t>5.06_Asset_Data</t>
  </si>
  <si>
    <t>5.07_Forecast_Scenarios</t>
  </si>
  <si>
    <t>6.01_Bus_Carbon_Footprint</t>
  </si>
  <si>
    <t>6.02_Innovation</t>
  </si>
  <si>
    <t>6.03_EAP</t>
  </si>
  <si>
    <t>6.04_Bespoke_Uncertain</t>
  </si>
  <si>
    <t>NARM</t>
  </si>
  <si>
    <t>Licence Model (LiMo)</t>
  </si>
  <si>
    <t>Completed</t>
  </si>
  <si>
    <t>Any significant findings have been responded to and mitigated prior to submission</t>
  </si>
  <si>
    <t>A1.51_BPFM_Inputs</t>
  </si>
  <si>
    <t>A1.52_BP_Financial_Requirements</t>
  </si>
  <si>
    <t>A1.53_BP_Tax_Inputs</t>
  </si>
  <si>
    <t>A1.54_BP_Disposals_1</t>
  </si>
  <si>
    <t>A1.55_BP_Disposals_2</t>
  </si>
  <si>
    <t>A1.52b Net Debt</t>
  </si>
  <si>
    <t>A1.52c Interest</t>
  </si>
  <si>
    <t>A1.6_RPE_Table</t>
  </si>
  <si>
    <t>A2.0_Overview_Tables</t>
  </si>
  <si>
    <t>A2.1_Cost_Matrix_2014-2019</t>
  </si>
  <si>
    <t>A2.1_Cost_Matrix_2020-2021</t>
  </si>
  <si>
    <t>A2.1_Cost_Matrix_2022-2031</t>
  </si>
  <si>
    <t>A3.10_Salary_and_FTE_numbers</t>
  </si>
  <si>
    <t>A6.02_Innovation</t>
  </si>
  <si>
    <t>A3.14_Pass_Through</t>
  </si>
  <si>
    <t>A4.2_Related_Party_Margin</t>
  </si>
  <si>
    <t>A4.3_BCF</t>
  </si>
  <si>
    <t>A4.4_EAP</t>
  </si>
  <si>
    <t>A5.1_System_Chars_and_Activity</t>
  </si>
  <si>
    <t>A6.5_IIG_SF6_Incentive</t>
  </si>
  <si>
    <t>A7_Asset_Movements_2014-2019</t>
  </si>
  <si>
    <t>A7_Asset_Movements_2020-2021</t>
  </si>
  <si>
    <t>A7_Asset_Movements_2022-2031</t>
  </si>
  <si>
    <t>B0.7_Load_Master_Data</t>
  </si>
  <si>
    <t>B4.2a_Scheme_Summary</t>
  </si>
  <si>
    <t>B4.2c_CV_Table_Gen</t>
  </si>
  <si>
    <t>B4.2C_CV_Table_Demand</t>
  </si>
  <si>
    <t>B4.2C_CV_Table_WW</t>
  </si>
  <si>
    <t>B4.4b_Asset_Cost_List</t>
  </si>
  <si>
    <t>B4.5_Scheme_Asset_Breakdown</t>
  </si>
  <si>
    <t>B4.5a_Scheme_Asset_Breakdown</t>
  </si>
  <si>
    <t>B4.6_Scheme_Output_Profile</t>
  </si>
  <si>
    <t>B4.7_Excl_Services</t>
  </si>
  <si>
    <t>B4.8_Risk_and_Contingency</t>
  </si>
  <si>
    <t>B4.9_SWW_Memo</t>
  </si>
  <si>
    <t>B4.10_Planning_Consent_Req</t>
  </si>
  <si>
    <t>C0.7_Non_Load_Master_Data</t>
  </si>
  <si>
    <t>C2.2a_Scheme_Summary_AP</t>
  </si>
  <si>
    <t>C2.2a_Scheme_Summary_CI</t>
  </si>
  <si>
    <t>C2.4b_Asset_Cost_List</t>
  </si>
  <si>
    <t>C2.5_Scheme_Asset_Breakdown</t>
  </si>
  <si>
    <t>C2.5a_Scheme_Asset_Breakdown</t>
  </si>
  <si>
    <t>C2.7_Replacement</t>
  </si>
  <si>
    <t>C2.8_Refurb_Major</t>
  </si>
  <si>
    <t>C2.9_Refurb_Minor</t>
  </si>
  <si>
    <t>C2.10_Decommissioning</t>
  </si>
  <si>
    <t>C2.11_Spares</t>
  </si>
  <si>
    <t>C2.12_Black_Start</t>
  </si>
  <si>
    <t>C2.13_Losses</t>
  </si>
  <si>
    <t>C2.20_Faults</t>
  </si>
  <si>
    <t>C2.21_Inspections</t>
  </si>
  <si>
    <t>C2.22_Repairs_&amp;_Maint</t>
  </si>
  <si>
    <t>C2.23_Veg_Mgt</t>
  </si>
  <si>
    <t>C2.24_Legal_&amp;_Safety</t>
  </si>
  <si>
    <t>C2.25_Op_Prot_Meas_&amp;_IT_Capex</t>
  </si>
  <si>
    <t>C2.26_Visual_Amenity</t>
  </si>
  <si>
    <t>C2.3_Risk_and_Contingency</t>
  </si>
  <si>
    <t>C4.0_Asset_Identification</t>
  </si>
  <si>
    <t>C5_Faults_and_Failures</t>
  </si>
  <si>
    <t>D4.3a_Non_Op_Capex</t>
  </si>
  <si>
    <t>D4.3b_Uncertain_Costs</t>
  </si>
  <si>
    <t>D4.4a_Physical_Security_Capex</t>
  </si>
  <si>
    <t>D4.4b_Physical_Security_Opex</t>
  </si>
  <si>
    <t>D4.5_CAI</t>
  </si>
  <si>
    <t>D4.6_BS</t>
  </si>
  <si>
    <t>D4.6b_BS_Alloc</t>
  </si>
  <si>
    <t>D4.7_Op_Training_(CAI)</t>
  </si>
  <si>
    <t>D4.8a_TO_Cyber_Security_OT</t>
  </si>
  <si>
    <t>D4.8b_TO_Cyber_Security_IT</t>
  </si>
  <si>
    <t>5.18_Bespoke_Uncertain</t>
  </si>
  <si>
    <t>N/A</t>
  </si>
  <si>
    <t>N/A - SHET and SPTL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</si>
</sst>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0.00;\-0.00;\-"/>
    <numFmt numFmtId="166" formatCode="d\ mmmm"/>
  </numFmts>
  <fonts count="34" x14ac:knownFonts="1">
    <font>
      <sz val="10"/>
      <color theme="1"/>
      <name val="Verdana"/>
      <family val="2"/>
    </font>
    <font>
      <sz val="10"/>
      <color theme="1"/>
      <name val="Verdana"/>
      <family val="2"/>
    </font>
    <font>
      <b/>
      <sz val="10"/>
      <color theme="1"/>
      <name val="Verdana"/>
      <family val="2"/>
    </font>
    <font>
      <sz val="10"/>
      <color theme="0"/>
      <name val="Verdana"/>
      <family val="2"/>
    </font>
    <font>
      <sz val="9"/>
      <color theme="1"/>
      <name val="Verdana"/>
      <family val="2"/>
    </font>
    <font>
      <b/>
      <sz val="9"/>
      <color rgb="FF000000"/>
      <name val="Verdana"/>
      <family val="2"/>
    </font>
    <font>
      <b/>
      <sz val="8"/>
      <color rgb="FF000000"/>
      <name val="Verdana"/>
      <family val="2"/>
    </font>
    <font>
      <sz val="9"/>
      <color rgb="FF000000"/>
      <name val="Verdana"/>
      <family val="2"/>
    </font>
    <font>
      <sz val="11"/>
      <color theme="1"/>
      <name val="Calibri"/>
      <family val="2"/>
      <scheme val="minor"/>
    </font>
    <font>
      <sz val="11"/>
      <color theme="1"/>
      <name val="Verdana"/>
      <family val="2"/>
    </font>
    <font>
      <b/>
      <sz val="9"/>
      <color theme="0"/>
      <name val="Verdana"/>
      <family val="2"/>
    </font>
    <font>
      <sz val="9"/>
      <color theme="0"/>
      <name val="Verdana"/>
      <family val="2"/>
    </font>
    <font>
      <b/>
      <sz val="11"/>
      <color theme="1"/>
      <name val="Verdana"/>
      <family val="2"/>
    </font>
    <font>
      <sz val="8"/>
      <color theme="1"/>
      <name val="Verdana"/>
      <family val="2"/>
    </font>
    <font>
      <u/>
      <sz val="10"/>
      <color theme="10"/>
      <name val="Verdana"/>
      <family val="2"/>
    </font>
    <font>
      <u/>
      <sz val="8"/>
      <color theme="10"/>
      <name val="Verdana"/>
      <family val="2"/>
    </font>
    <font>
      <b/>
      <sz val="8"/>
      <color theme="1"/>
      <name val="Verdana"/>
      <family val="2"/>
    </font>
    <font>
      <sz val="8"/>
      <color rgb="FF000000"/>
      <name val="Verdana"/>
      <family val="2"/>
    </font>
    <font>
      <b/>
      <sz val="14"/>
      <color theme="1"/>
      <name val="Verdana"/>
      <family val="2"/>
    </font>
    <font>
      <sz val="14"/>
      <color theme="1"/>
      <name val="Verdana"/>
      <family val="2"/>
    </font>
    <font>
      <b/>
      <sz val="14"/>
      <color indexed="8"/>
      <name val="Verdana"/>
      <family val="2"/>
    </font>
    <font>
      <b/>
      <sz val="9"/>
      <color theme="1"/>
      <name val="Verdana"/>
      <family val="2"/>
    </font>
    <font>
      <sz val="10"/>
      <name val="Verdana"/>
      <family val="2"/>
    </font>
    <font>
      <b/>
      <u/>
      <sz val="11"/>
      <color theme="1"/>
      <name val="Verdana"/>
      <family val="2"/>
    </font>
    <font>
      <u/>
      <sz val="11"/>
      <color theme="1"/>
      <name val="Verdana"/>
      <family val="2"/>
    </font>
    <font>
      <b/>
      <sz val="20"/>
      <color theme="1"/>
      <name val="Verdana"/>
      <family val="2"/>
    </font>
    <font>
      <b/>
      <sz val="9"/>
      <color theme="0" tint="-0.249977111117893"/>
      <name val="Verdana"/>
      <family val="2"/>
    </font>
    <font>
      <b/>
      <sz val="8"/>
      <color indexed="81"/>
      <name val="Tahoma"/>
      <family val="2"/>
    </font>
    <font>
      <sz val="8"/>
      <color rgb="FFFF0000"/>
      <name val="Verdana"/>
      <family val="2"/>
    </font>
    <font>
      <sz val="10"/>
      <color theme="1"/>
      <name val="Arial"/>
      <family val="2"/>
    </font>
    <font>
      <b/>
      <sz val="10"/>
      <color rgb="FF000000"/>
      <name val="Verdana"/>
      <family val="2"/>
    </font>
    <font>
      <sz val="10"/>
      <color rgb="FF000000"/>
      <name val="Verdana"/>
      <family val="2"/>
    </font>
    <font>
      <sz val="11"/>
      <color theme="1"/>
      <name val="Calibri"/>
      <family val="2"/>
    </font>
    <font>
      <sz val="8"/>
      <name val="Verdana"/>
      <family val="2"/>
    </font>
  </fonts>
  <fills count="2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99"/>
        <bgColor indexed="64"/>
      </patternFill>
    </fill>
    <fill>
      <patternFill patternType="solid">
        <fgColor rgb="FFFF0000"/>
        <bgColor indexed="64"/>
      </patternFill>
    </fill>
    <fill>
      <patternFill patternType="solid">
        <fgColor rgb="FFBFBFBF"/>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rgb="FFFFFFCC"/>
        <bgColor indexed="64"/>
      </patternFill>
    </fill>
    <fill>
      <patternFill patternType="solid">
        <fgColor rgb="FFFFC000"/>
        <bgColor indexed="64"/>
      </patternFill>
    </fill>
    <fill>
      <patternFill patternType="solid">
        <fgColor theme="2" tint="-0.74999237037263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rgb="FFCCFFCC"/>
        <bgColor indexed="64"/>
      </patternFill>
    </fill>
    <fill>
      <patternFill patternType="solid">
        <fgColor rgb="FFFFFFFF"/>
        <bgColor indexed="64"/>
      </patternFill>
    </fill>
  </fills>
  <borders count="7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right style="double">
        <color indexed="64"/>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s>
  <cellStyleXfs count="6">
    <xf numFmtId="0" fontId="0" fillId="0" borderId="0"/>
    <xf numFmtId="9" fontId="1" fillId="0" borderId="0" applyFont="0" applyFill="0" applyBorder="0" applyAlignment="0" applyProtection="0"/>
    <xf numFmtId="0" fontId="8" fillId="0" borderId="0"/>
    <xf numFmtId="0" fontId="14" fillId="0" borderId="0" applyNumberFormat="0" applyFill="0" applyBorder="0" applyAlignment="0" applyProtection="0">
      <alignment vertical="top"/>
      <protection locked="0"/>
    </xf>
    <xf numFmtId="0" fontId="29" fillId="0" borderId="0"/>
    <xf numFmtId="0" fontId="1" fillId="0" borderId="0"/>
  </cellStyleXfs>
  <cellXfs count="454">
    <xf numFmtId="0" fontId="0" fillId="0" borderId="0" xfId="0"/>
    <xf numFmtId="0" fontId="2" fillId="0" borderId="0" xfId="0" applyFont="1"/>
    <xf numFmtId="0" fontId="0" fillId="2" borderId="0" xfId="0" applyFill="1"/>
    <xf numFmtId="0" fontId="5" fillId="6" borderId="4" xfId="0" applyFont="1" applyFill="1" applyBorder="1" applyAlignment="1">
      <alignment vertical="center" wrapText="1"/>
    </xf>
    <xf numFmtId="0" fontId="5" fillId="0" borderId="4" xfId="0" applyFont="1" applyBorder="1" applyAlignment="1">
      <alignment horizontal="center" vertical="center" wrapText="1"/>
    </xf>
    <xf numFmtId="0" fontId="2" fillId="2" borderId="0" xfId="0" applyFont="1" applyFill="1" applyAlignment="1">
      <alignment vertical="center"/>
    </xf>
    <xf numFmtId="0" fontId="9" fillId="0" borderId="0" xfId="2" applyFont="1"/>
    <xf numFmtId="0" fontId="9" fillId="0" borderId="0" xfId="2" applyFont="1" applyAlignment="1"/>
    <xf numFmtId="0" fontId="9" fillId="0" borderId="0" xfId="2" applyFont="1" applyAlignment="1">
      <alignment horizontal="center"/>
    </xf>
    <xf numFmtId="0" fontId="7" fillId="6" borderId="4" xfId="2" applyFont="1" applyFill="1" applyBorder="1" applyAlignment="1">
      <alignment horizontal="center" textRotation="90" wrapText="1"/>
    </xf>
    <xf numFmtId="0" fontId="1" fillId="0" borderId="0" xfId="2" applyFont="1"/>
    <xf numFmtId="0" fontId="7" fillId="6" borderId="4" xfId="2" applyFont="1" applyFill="1" applyBorder="1" applyAlignment="1">
      <alignment horizontal="justify" vertical="center"/>
    </xf>
    <xf numFmtId="0" fontId="10" fillId="10" borderId="4" xfId="2" applyFont="1" applyFill="1" applyBorder="1" applyAlignment="1">
      <alignment horizontal="center" textRotation="90" wrapText="1"/>
    </xf>
    <xf numFmtId="0" fontId="11" fillId="10" borderId="13" xfId="2" applyFont="1" applyFill="1" applyBorder="1" applyAlignment="1">
      <alignment horizontal="center" vertical="top" wrapText="1"/>
    </xf>
    <xf numFmtId="0" fontId="5" fillId="6" borderId="11" xfId="2" applyFont="1" applyFill="1" applyBorder="1" applyAlignment="1">
      <alignment vertical="top" wrapText="1"/>
    </xf>
    <xf numFmtId="0" fontId="5" fillId="6" borderId="14" xfId="2" applyFont="1" applyFill="1" applyBorder="1" applyAlignment="1">
      <alignment horizontal="centerContinuous" vertical="top" wrapText="1"/>
    </xf>
    <xf numFmtId="1" fontId="12" fillId="0" borderId="4" xfId="1" applyNumberFormat="1" applyFont="1" applyFill="1" applyBorder="1" applyAlignment="1">
      <alignment horizontal="center" vertical="center" wrapText="1"/>
    </xf>
    <xf numFmtId="0" fontId="12" fillId="0" borderId="0" xfId="0" applyFont="1"/>
    <xf numFmtId="0" fontId="9" fillId="0" borderId="0" xfId="0" applyFont="1"/>
    <xf numFmtId="0" fontId="10" fillId="13" borderId="13" xfId="2" applyFont="1" applyFill="1" applyBorder="1" applyAlignment="1">
      <alignment horizontal="centerContinuous" vertical="top" wrapText="1"/>
    </xf>
    <xf numFmtId="0" fontId="10" fillId="13" borderId="16" xfId="2" applyFont="1" applyFill="1" applyBorder="1" applyAlignment="1">
      <alignment horizontal="centerContinuous" vertical="top" wrapText="1"/>
    </xf>
    <xf numFmtId="0" fontId="9" fillId="0" borderId="0" xfId="2" applyFont="1" applyAlignment="1">
      <alignment horizontal="left"/>
    </xf>
    <xf numFmtId="0" fontId="0" fillId="3" borderId="17" xfId="0" applyFill="1" applyBorder="1"/>
    <xf numFmtId="0" fontId="0" fillId="4" borderId="17" xfId="0" applyFill="1" applyBorder="1"/>
    <xf numFmtId="0" fontId="0" fillId="12" borderId="17" xfId="0" applyFill="1" applyBorder="1"/>
    <xf numFmtId="0" fontId="3" fillId="5" borderId="17" xfId="0" applyFont="1" applyFill="1" applyBorder="1"/>
    <xf numFmtId="0" fontId="2" fillId="6" borderId="4" xfId="0" applyFont="1" applyFill="1" applyBorder="1" applyAlignment="1">
      <alignment horizontal="center" wrapText="1"/>
    </xf>
    <xf numFmtId="0" fontId="1" fillId="0" borderId="4" xfId="0" applyFont="1" applyBorder="1" applyAlignment="1">
      <alignment horizontal="center" vertical="top" wrapText="1"/>
    </xf>
    <xf numFmtId="0" fontId="1" fillId="0" borderId="4" xfId="0" applyFont="1" applyBorder="1" applyAlignment="1">
      <alignment vertical="top" wrapText="1"/>
    </xf>
    <xf numFmtId="14" fontId="1" fillId="0" borderId="4" xfId="0" applyNumberFormat="1" applyFont="1" applyBorder="1" applyAlignment="1">
      <alignment horizontal="center" vertical="top" wrapText="1"/>
    </xf>
    <xf numFmtId="0" fontId="5" fillId="6" borderId="10" xfId="2" applyFont="1" applyFill="1" applyBorder="1" applyAlignment="1">
      <alignment vertical="top"/>
    </xf>
    <xf numFmtId="0" fontId="13" fillId="0" borderId="23" xfId="0" applyFont="1" applyBorder="1" applyAlignment="1">
      <alignment horizontal="left" vertical="top"/>
    </xf>
    <xf numFmtId="0" fontId="13" fillId="0" borderId="21" xfId="0" applyFont="1" applyBorder="1" applyAlignment="1">
      <alignment horizontal="left" vertical="top"/>
    </xf>
    <xf numFmtId="0" fontId="13" fillId="0" borderId="0" xfId="0" applyFont="1" applyAlignment="1"/>
    <xf numFmtId="0" fontId="13" fillId="0" borderId="19" xfId="0" applyFont="1" applyBorder="1" applyAlignment="1">
      <alignment horizontal="center" vertical="top"/>
    </xf>
    <xf numFmtId="0" fontId="13" fillId="0" borderId="22" xfId="0" applyFont="1" applyBorder="1" applyAlignment="1">
      <alignment horizontal="center" vertical="top"/>
    </xf>
    <xf numFmtId="0" fontId="13" fillId="0" borderId="20" xfId="0" applyFont="1" applyBorder="1" applyAlignment="1">
      <alignment horizontal="center" vertical="top"/>
    </xf>
    <xf numFmtId="0" fontId="13" fillId="0" borderId="0" xfId="2" applyFont="1" applyAlignment="1"/>
    <xf numFmtId="0" fontId="15" fillId="0" borderId="0" xfId="3" applyFont="1" applyAlignment="1" applyProtection="1"/>
    <xf numFmtId="0" fontId="13" fillId="0" borderId="0" xfId="2" applyFont="1" applyAlignment="1">
      <alignment horizontal="center"/>
    </xf>
    <xf numFmtId="0" fontId="13" fillId="0" borderId="24" xfId="0" applyFont="1" applyBorder="1" applyAlignment="1">
      <alignment horizontal="left" vertical="top"/>
    </xf>
    <xf numFmtId="0" fontId="13" fillId="0" borderId="25" xfId="0" applyFont="1" applyBorder="1" applyAlignment="1">
      <alignment horizontal="left" vertical="top"/>
    </xf>
    <xf numFmtId="0" fontId="16" fillId="0" borderId="22" xfId="0" applyFont="1" applyBorder="1" applyAlignment="1">
      <alignment horizontal="center" vertical="top"/>
    </xf>
    <xf numFmtId="0" fontId="6" fillId="6" borderId="26" xfId="2" applyFont="1" applyFill="1" applyBorder="1" applyAlignment="1">
      <alignment horizontal="centerContinuous" vertical="center"/>
    </xf>
    <xf numFmtId="0" fontId="6" fillId="6" borderId="27" xfId="2" applyFont="1" applyFill="1" applyBorder="1" applyAlignment="1">
      <alignment horizontal="centerContinuous" vertical="center"/>
    </xf>
    <xf numFmtId="0" fontId="6" fillId="6" borderId="18" xfId="2" applyFont="1" applyFill="1" applyBorder="1" applyAlignment="1">
      <alignment horizontal="centerContinuous" vertical="center"/>
    </xf>
    <xf numFmtId="0" fontId="6" fillId="6" borderId="18" xfId="0" applyFont="1" applyFill="1" applyBorder="1" applyAlignment="1">
      <alignment vertical="center" wrapText="1"/>
    </xf>
    <xf numFmtId="0" fontId="18" fillId="0" borderId="0" xfId="0" applyFont="1"/>
    <xf numFmtId="0" fontId="19" fillId="0" borderId="0" xfId="0" applyFont="1"/>
    <xf numFmtId="0" fontId="20" fillId="0" borderId="0" xfId="0" applyFont="1"/>
    <xf numFmtId="0" fontId="16" fillId="0" borderId="31" xfId="0" applyFont="1" applyBorder="1" applyAlignment="1">
      <alignment horizontal="left" vertical="top"/>
    </xf>
    <xf numFmtId="0" fontId="16" fillId="0" borderId="32" xfId="0" applyFont="1" applyBorder="1" applyAlignment="1">
      <alignment horizontal="left" vertical="top"/>
    </xf>
    <xf numFmtId="0" fontId="13" fillId="0" borderId="31" xfId="0" applyFont="1" applyBorder="1" applyAlignment="1"/>
    <xf numFmtId="0" fontId="13" fillId="0" borderId="32" xfId="0" applyFont="1" applyBorder="1" applyAlignment="1"/>
    <xf numFmtId="0" fontId="13" fillId="0" borderId="33" xfId="0" applyFont="1" applyBorder="1" applyAlignment="1"/>
    <xf numFmtId="0" fontId="13" fillId="0" borderId="34" xfId="0" applyFont="1" applyBorder="1" applyAlignment="1"/>
    <xf numFmtId="0" fontId="6" fillId="6" borderId="35" xfId="2" applyFont="1" applyFill="1" applyBorder="1" applyAlignment="1">
      <alignment horizontal="center" vertical="center"/>
    </xf>
    <xf numFmtId="0" fontId="6" fillId="6" borderId="36" xfId="2" applyFont="1" applyFill="1" applyBorder="1" applyAlignment="1">
      <alignment horizontal="centerContinuous" vertical="center"/>
    </xf>
    <xf numFmtId="0" fontId="7" fillId="0" borderId="4" xfId="0" applyFont="1" applyBorder="1" applyAlignment="1">
      <alignment horizontal="left" vertical="top" wrapText="1"/>
    </xf>
    <xf numFmtId="0" fontId="10" fillId="13" borderId="4" xfId="2" applyFont="1" applyFill="1" applyBorder="1" applyAlignment="1">
      <alignment horizontal="center" textRotation="90" wrapText="1"/>
    </xf>
    <xf numFmtId="1" fontId="21" fillId="15" borderId="4" xfId="1" applyNumberFormat="1" applyFont="1" applyFill="1" applyBorder="1" applyAlignment="1">
      <alignment horizontal="center" vertical="center" wrapText="1"/>
    </xf>
    <xf numFmtId="1" fontId="21" fillId="0" borderId="4" xfId="1" applyNumberFormat="1" applyFont="1" applyFill="1" applyBorder="1" applyAlignment="1">
      <alignment horizontal="center" vertical="center" wrapText="1"/>
    </xf>
    <xf numFmtId="0" fontId="6" fillId="6" borderId="18" xfId="2" applyFont="1" applyFill="1" applyBorder="1" applyAlignment="1">
      <alignment horizontal="left" vertical="center"/>
    </xf>
    <xf numFmtId="0" fontId="16" fillId="14" borderId="22" xfId="0" applyFont="1" applyFill="1" applyBorder="1" applyAlignment="1">
      <alignment horizontal="center" vertical="top"/>
    </xf>
    <xf numFmtId="0" fontId="13" fillId="14" borderId="24" xfId="0" applyFont="1" applyFill="1" applyBorder="1" applyAlignment="1">
      <alignment horizontal="left" vertical="top"/>
    </xf>
    <xf numFmtId="0" fontId="13" fillId="14" borderId="23" xfId="0" applyFont="1" applyFill="1" applyBorder="1" applyAlignment="1">
      <alignment horizontal="left" vertical="top"/>
    </xf>
    <xf numFmtId="0" fontId="13" fillId="14" borderId="25" xfId="0" applyFont="1" applyFill="1" applyBorder="1" applyAlignment="1">
      <alignment horizontal="left" vertical="top"/>
    </xf>
    <xf numFmtId="0" fontId="13" fillId="14" borderId="21" xfId="0" applyFont="1" applyFill="1" applyBorder="1" applyAlignment="1">
      <alignment horizontal="left" vertical="top"/>
    </xf>
    <xf numFmtId="1" fontId="1" fillId="0" borderId="4" xfId="1" applyNumberFormat="1" applyFont="1" applyFill="1" applyBorder="1" applyAlignment="1">
      <alignment horizontal="center" vertical="center" wrapText="1"/>
    </xf>
    <xf numFmtId="0" fontId="0" fillId="0" borderId="4" xfId="0" applyFont="1" applyBorder="1" applyAlignment="1">
      <alignment horizontal="center" vertical="top" wrapText="1"/>
    </xf>
    <xf numFmtId="0" fontId="0" fillId="0" borderId="4" xfId="0" applyFont="1" applyBorder="1" applyAlignment="1">
      <alignment vertical="top" wrapText="1"/>
    </xf>
    <xf numFmtId="0" fontId="0" fillId="0" borderId="0" xfId="0" applyFont="1"/>
    <xf numFmtId="0" fontId="0" fillId="2" borderId="0" xfId="0" applyFill="1" applyBorder="1"/>
    <xf numFmtId="0" fontId="3" fillId="2" borderId="0" xfId="0" applyFont="1" applyFill="1" applyBorder="1"/>
    <xf numFmtId="1" fontId="3" fillId="0" borderId="2" xfId="1" applyNumberFormat="1" applyFont="1" applyFill="1" applyBorder="1" applyAlignment="1">
      <alignment horizontal="center" vertical="center" wrapText="1"/>
    </xf>
    <xf numFmtId="1" fontId="3" fillId="0" borderId="38" xfId="1" applyNumberFormat="1" applyFont="1" applyFill="1" applyBorder="1" applyAlignment="1">
      <alignment horizontal="center" vertical="center" wrapText="1"/>
    </xf>
    <xf numFmtId="1" fontId="1" fillId="0" borderId="3" xfId="1" applyNumberFormat="1" applyFont="1" applyFill="1" applyBorder="1" applyAlignment="1">
      <alignment horizontal="center" vertical="center" wrapText="1"/>
    </xf>
    <xf numFmtId="1" fontId="3" fillId="0" borderId="39" xfId="1" applyNumberFormat="1" applyFont="1" applyFill="1" applyBorder="1" applyAlignment="1">
      <alignment horizontal="center" vertical="center" wrapText="1"/>
    </xf>
    <xf numFmtId="1" fontId="1" fillId="0" borderId="5" xfId="1" applyNumberFormat="1" applyFont="1" applyFill="1" applyBorder="1" applyAlignment="1">
      <alignment horizontal="center" vertical="center" wrapText="1"/>
    </xf>
    <xf numFmtId="1" fontId="1" fillId="0" borderId="6" xfId="1" applyNumberFormat="1" applyFont="1" applyFill="1" applyBorder="1" applyAlignment="1">
      <alignment horizontal="center" vertical="center" wrapText="1"/>
    </xf>
    <xf numFmtId="0" fontId="2" fillId="2" borderId="0" xfId="0" applyFont="1" applyFill="1"/>
    <xf numFmtId="0" fontId="5" fillId="6" borderId="42" xfId="2" applyFont="1" applyFill="1" applyBorder="1" applyAlignment="1">
      <alignment horizontal="centerContinuous" vertical="top" wrapText="1"/>
    </xf>
    <xf numFmtId="0" fontId="2" fillId="2" borderId="0" xfId="0" applyFont="1" applyFill="1" applyBorder="1" applyAlignment="1">
      <alignment horizontal="left" vertical="top"/>
    </xf>
    <xf numFmtId="0" fontId="12" fillId="0" borderId="0" xfId="2" applyFont="1" applyAlignment="1">
      <alignment horizontal="center"/>
    </xf>
    <xf numFmtId="0" fontId="7" fillId="6" borderId="12" xfId="2" applyFont="1" applyFill="1" applyBorder="1" applyAlignment="1">
      <alignment horizontal="center" vertical="top" wrapText="1"/>
    </xf>
    <xf numFmtId="0" fontId="2" fillId="0" borderId="0" xfId="0" applyFont="1" applyFill="1" applyBorder="1" applyAlignment="1">
      <alignment horizontal="left" vertical="top"/>
    </xf>
    <xf numFmtId="0" fontId="2" fillId="2" borderId="0" xfId="0" applyFont="1" applyFill="1" applyAlignment="1">
      <alignment horizontal="center"/>
    </xf>
    <xf numFmtId="1" fontId="0" fillId="0" borderId="1" xfId="1" applyNumberFormat="1" applyFont="1" applyFill="1" applyBorder="1" applyAlignment="1">
      <alignment horizontal="center" vertical="center" wrapText="1"/>
    </xf>
    <xf numFmtId="1" fontId="22" fillId="0" borderId="2" xfId="1" applyNumberFormat="1" applyFont="1" applyFill="1" applyBorder="1" applyAlignment="1">
      <alignment horizontal="center" vertical="center" wrapText="1"/>
    </xf>
    <xf numFmtId="1" fontId="22" fillId="0" borderId="4" xfId="1" applyNumberFormat="1" applyFont="1" applyFill="1" applyBorder="1" applyAlignment="1">
      <alignment horizontal="center" vertical="center" wrapText="1"/>
    </xf>
    <xf numFmtId="1" fontId="0" fillId="0" borderId="4" xfId="1" applyNumberFormat="1" applyFont="1" applyFill="1" applyBorder="1" applyAlignment="1">
      <alignment horizontal="center" vertical="center" wrapText="1"/>
    </xf>
    <xf numFmtId="1" fontId="22" fillId="0" borderId="39" xfId="1" applyNumberFormat="1" applyFont="1" applyFill="1" applyBorder="1" applyAlignment="1">
      <alignment horizontal="center" vertical="center" wrapText="1"/>
    </xf>
    <xf numFmtId="1" fontId="0" fillId="0" borderId="6" xfId="1" applyNumberFormat="1" applyFont="1" applyFill="1" applyBorder="1" applyAlignment="1">
      <alignment horizontal="center" vertical="center" wrapText="1"/>
    </xf>
    <xf numFmtId="1" fontId="22" fillId="0" borderId="40" xfId="1" applyNumberFormat="1" applyFont="1" applyFill="1" applyBorder="1" applyAlignment="1">
      <alignment horizontal="center" vertical="center" wrapText="1"/>
    </xf>
    <xf numFmtId="0" fontId="0" fillId="6" borderId="4" xfId="0" applyFont="1" applyFill="1" applyBorder="1" applyAlignment="1">
      <alignment horizontal="center" vertical="top" wrapText="1"/>
    </xf>
    <xf numFmtId="0" fontId="11" fillId="10" borderId="16" xfId="2" applyFont="1" applyFill="1" applyBorder="1" applyAlignment="1">
      <alignment horizontal="center" vertical="top" wrapText="1"/>
    </xf>
    <xf numFmtId="0" fontId="7" fillId="6" borderId="16" xfId="2" applyFont="1" applyFill="1" applyBorder="1" applyAlignment="1">
      <alignment horizontal="center" vertical="top" wrapText="1"/>
    </xf>
    <xf numFmtId="0" fontId="5" fillId="6" borderId="4" xfId="2" applyFont="1" applyFill="1" applyBorder="1" applyAlignment="1">
      <alignment horizontal="centerContinuous" vertical="top" wrapText="1"/>
    </xf>
    <xf numFmtId="0" fontId="7" fillId="6" borderId="43" xfId="2" applyFont="1" applyFill="1" applyBorder="1" applyAlignment="1">
      <alignment horizontal="center" vertical="top" wrapText="1"/>
    </xf>
    <xf numFmtId="0" fontId="7" fillId="6" borderId="14" xfId="2" applyFont="1" applyFill="1" applyBorder="1" applyAlignment="1">
      <alignment horizontal="center" textRotation="90" wrapText="1"/>
    </xf>
    <xf numFmtId="0" fontId="5" fillId="6" borderId="45" xfId="2" applyFont="1" applyFill="1" applyBorder="1" applyAlignment="1">
      <alignment horizontal="centerContinuous" vertical="top" wrapText="1"/>
    </xf>
    <xf numFmtId="0" fontId="7" fillId="6" borderId="46" xfId="2" applyFont="1" applyFill="1" applyBorder="1" applyAlignment="1">
      <alignment horizontal="center" vertical="top" wrapText="1"/>
    </xf>
    <xf numFmtId="0" fontId="7" fillId="6" borderId="45" xfId="2" applyFont="1" applyFill="1" applyBorder="1" applyAlignment="1">
      <alignment horizontal="center" textRotation="90" wrapText="1"/>
    </xf>
    <xf numFmtId="0" fontId="7" fillId="6" borderId="48" xfId="2" applyFont="1" applyFill="1" applyBorder="1" applyAlignment="1">
      <alignment horizontal="center" vertical="top" wrapText="1"/>
    </xf>
    <xf numFmtId="0" fontId="7" fillId="6" borderId="49" xfId="2" applyFont="1" applyFill="1" applyBorder="1" applyAlignment="1">
      <alignment horizontal="center" vertical="top" wrapText="1"/>
    </xf>
    <xf numFmtId="0" fontId="7" fillId="6" borderId="47" xfId="2" applyFont="1" applyFill="1" applyBorder="1" applyAlignment="1">
      <alignment horizontal="center" textRotation="90" wrapText="1"/>
    </xf>
    <xf numFmtId="1" fontId="12" fillId="11" borderId="4" xfId="1" applyNumberFormat="1" applyFont="1" applyFill="1" applyBorder="1" applyAlignment="1">
      <alignment horizontal="center" vertical="center" wrapText="1"/>
    </xf>
    <xf numFmtId="1" fontId="12" fillId="0" borderId="4" xfId="1" applyNumberFormat="1" applyFont="1" applyFill="1" applyBorder="1" applyAlignment="1">
      <alignment horizontal="center" vertical="center"/>
    </xf>
    <xf numFmtId="1" fontId="12" fillId="15" borderId="4" xfId="1" applyNumberFormat="1" applyFont="1" applyFill="1" applyBorder="1" applyAlignment="1">
      <alignment horizontal="center" vertical="center" wrapText="1"/>
    </xf>
    <xf numFmtId="0" fontId="23" fillId="0" borderId="0" xfId="0" applyFont="1" applyAlignment="1">
      <alignment horizontal="center"/>
    </xf>
    <xf numFmtId="0" fontId="24" fillId="0" borderId="0" xfId="2" applyFont="1" applyAlignment="1">
      <alignment horizontal="center"/>
    </xf>
    <xf numFmtId="0" fontId="23" fillId="0" borderId="0" xfId="2" applyFont="1" applyAlignment="1">
      <alignment horizontal="center"/>
    </xf>
    <xf numFmtId="0" fontId="23" fillId="0" borderId="0" xfId="0" applyFont="1"/>
    <xf numFmtId="0" fontId="12" fillId="0" borderId="0" xfId="2" applyFont="1" applyAlignment="1">
      <alignment horizontal="left"/>
    </xf>
    <xf numFmtId="0" fontId="0" fillId="0" borderId="0" xfId="0" applyBorder="1"/>
    <xf numFmtId="0" fontId="0" fillId="6" borderId="7" xfId="0" applyFont="1" applyFill="1" applyBorder="1" applyAlignment="1">
      <alignment vertical="top" wrapText="1"/>
    </xf>
    <xf numFmtId="0" fontId="0" fillId="6" borderId="45" xfId="0" applyFont="1" applyFill="1" applyBorder="1" applyAlignment="1">
      <alignment vertical="top" wrapText="1"/>
    </xf>
    <xf numFmtId="0" fontId="2" fillId="2" borderId="56" xfId="0" applyFont="1" applyFill="1" applyBorder="1" applyAlignment="1">
      <alignment horizontal="left" vertical="top" wrapText="1"/>
    </xf>
    <xf numFmtId="0" fontId="2" fillId="2" borderId="57" xfId="0" applyFont="1" applyFill="1" applyBorder="1" applyAlignment="1">
      <alignment horizontal="left" vertical="top"/>
    </xf>
    <xf numFmtId="0" fontId="2" fillId="2" borderId="53" xfId="0" applyFont="1" applyFill="1" applyBorder="1" applyAlignment="1">
      <alignment horizontal="left" vertical="top" wrapText="1"/>
    </xf>
    <xf numFmtId="1" fontId="2" fillId="0" borderId="45" xfId="1" applyNumberFormat="1" applyFont="1" applyFill="1" applyBorder="1" applyAlignment="1">
      <alignment horizontal="center" vertical="center" wrapText="1"/>
    </xf>
    <xf numFmtId="0" fontId="1" fillId="0" borderId="47" xfId="0" applyFont="1" applyFill="1" applyBorder="1" applyAlignment="1">
      <alignment horizontal="center" vertical="center" wrapText="1"/>
    </xf>
    <xf numFmtId="0" fontId="1" fillId="0" borderId="4" xfId="0" applyFont="1" applyFill="1" applyBorder="1" applyAlignment="1">
      <alignment vertical="top" wrapText="1"/>
    </xf>
    <xf numFmtId="0" fontId="1" fillId="0" borderId="14" xfId="0" applyFont="1" applyFill="1" applyBorder="1" applyAlignment="1">
      <alignment horizontal="center" vertical="center" wrapText="1"/>
    </xf>
    <xf numFmtId="0" fontId="9" fillId="15" borderId="15" xfId="2" applyFont="1" applyFill="1" applyBorder="1" applyAlignment="1"/>
    <xf numFmtId="0" fontId="9" fillId="15" borderId="15" xfId="2" applyFont="1" applyFill="1" applyBorder="1" applyAlignment="1">
      <alignment horizontal="center"/>
    </xf>
    <xf numFmtId="0" fontId="12" fillId="15" borderId="7" xfId="2" applyFont="1" applyFill="1" applyBorder="1" applyAlignment="1"/>
    <xf numFmtId="0" fontId="17" fillId="0" borderId="29" xfId="0" applyFont="1" applyBorder="1" applyAlignment="1">
      <alignment horizontal="center" vertical="center" wrapText="1"/>
    </xf>
    <xf numFmtId="0" fontId="13" fillId="0" borderId="30" xfId="0" applyFont="1" applyBorder="1" applyAlignment="1">
      <alignment vertical="center" wrapText="1"/>
    </xf>
    <xf numFmtId="0" fontId="13" fillId="0" borderId="18" xfId="0" applyFont="1" applyBorder="1" applyAlignment="1">
      <alignment vertical="center" wrapText="1"/>
    </xf>
    <xf numFmtId="0" fontId="17" fillId="0" borderId="30" xfId="0" applyFont="1" applyBorder="1" applyAlignment="1">
      <alignment horizontal="center" vertical="center" wrapText="1"/>
    </xf>
    <xf numFmtId="0" fontId="17" fillId="0" borderId="30" xfId="0" applyFont="1" applyBorder="1" applyAlignment="1">
      <alignment vertical="center" wrapText="1"/>
    </xf>
    <xf numFmtId="0" fontId="6" fillId="6" borderId="28"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17" fillId="0" borderId="30" xfId="0" applyFont="1" applyBorder="1" applyAlignment="1">
      <alignment horizontal="left" vertical="center" wrapText="1"/>
    </xf>
    <xf numFmtId="49" fontId="17" fillId="0" borderId="30" xfId="0" applyNumberFormat="1" applyFont="1" applyBorder="1" applyAlignment="1">
      <alignment horizontal="left" vertical="center" wrapText="1"/>
    </xf>
    <xf numFmtId="0" fontId="0" fillId="6" borderId="47" xfId="0" applyFont="1" applyFill="1" applyBorder="1" applyAlignment="1">
      <alignment vertical="top" wrapText="1"/>
    </xf>
    <xf numFmtId="0" fontId="0" fillId="6" borderId="47" xfId="0" applyFont="1" applyFill="1" applyBorder="1" applyAlignment="1">
      <alignment horizontal="center" vertical="top" wrapText="1"/>
    </xf>
    <xf numFmtId="0" fontId="0" fillId="6" borderId="45" xfId="0" applyFont="1" applyFill="1" applyBorder="1" applyAlignment="1">
      <alignment horizontal="center" vertical="top" wrapText="1"/>
    </xf>
    <xf numFmtId="0" fontId="0" fillId="6" borderId="14" xfId="0" applyFont="1" applyFill="1" applyBorder="1" applyAlignment="1">
      <alignment horizontal="center" vertical="top" wrapText="1"/>
    </xf>
    <xf numFmtId="0" fontId="6" fillId="14" borderId="67" xfId="0" applyFont="1" applyFill="1" applyBorder="1" applyAlignment="1">
      <alignment horizontal="left" vertical="center"/>
    </xf>
    <xf numFmtId="0" fontId="6" fillId="14" borderId="68" xfId="0" applyFont="1" applyFill="1" applyBorder="1" applyAlignment="1">
      <alignment horizontal="center" vertical="center" wrapText="1"/>
    </xf>
    <xf numFmtId="0" fontId="6" fillId="14" borderId="68" xfId="0" applyFont="1" applyFill="1" applyBorder="1" applyAlignment="1">
      <alignment vertical="center" wrapText="1"/>
    </xf>
    <xf numFmtId="0" fontId="6" fillId="14" borderId="18" xfId="0" applyFont="1" applyFill="1" applyBorder="1" applyAlignment="1">
      <alignment vertical="center" wrapText="1"/>
    </xf>
    <xf numFmtId="0" fontId="6" fillId="6" borderId="28" xfId="0" applyFont="1" applyFill="1" applyBorder="1" applyAlignment="1">
      <alignment horizontal="center" vertical="top" wrapText="1"/>
    </xf>
    <xf numFmtId="0" fontId="6" fillId="6" borderId="28" xfId="0" applyFont="1" applyFill="1" applyBorder="1" applyAlignment="1">
      <alignment vertical="top" wrapText="1"/>
    </xf>
    <xf numFmtId="0" fontId="6" fillId="6" borderId="18" xfId="0" applyFont="1" applyFill="1" applyBorder="1" applyAlignment="1">
      <alignment vertical="top" wrapText="1"/>
    </xf>
    <xf numFmtId="0" fontId="6" fillId="6" borderId="18" xfId="0" applyFont="1" applyFill="1" applyBorder="1" applyAlignment="1">
      <alignment horizontal="left" vertical="top" wrapText="1"/>
    </xf>
    <xf numFmtId="0" fontId="16" fillId="0" borderId="32" xfId="0" applyFont="1" applyBorder="1" applyAlignment="1">
      <alignment horizontal="center" vertical="top"/>
    </xf>
    <xf numFmtId="0" fontId="13" fillId="0" borderId="32" xfId="0" applyFont="1" applyBorder="1" applyAlignment="1">
      <alignment horizontal="center"/>
    </xf>
    <xf numFmtId="0" fontId="13" fillId="0" borderId="34" xfId="0" applyFont="1" applyBorder="1" applyAlignment="1">
      <alignment horizontal="center"/>
    </xf>
    <xf numFmtId="0" fontId="12" fillId="15" borderId="67" xfId="2" applyFont="1" applyFill="1" applyBorder="1" applyAlignment="1"/>
    <xf numFmtId="0" fontId="9" fillId="15" borderId="68" xfId="2" applyFont="1" applyFill="1" applyBorder="1" applyAlignment="1"/>
    <xf numFmtId="0" fontId="9" fillId="15" borderId="68" xfId="2" applyFont="1" applyFill="1" applyBorder="1" applyAlignment="1">
      <alignment horizontal="center"/>
    </xf>
    <xf numFmtId="0" fontId="9" fillId="15" borderId="18" xfId="2" applyFont="1" applyFill="1" applyBorder="1" applyAlignment="1">
      <alignment horizontal="center"/>
    </xf>
    <xf numFmtId="0" fontId="6" fillId="6" borderId="68" xfId="0" applyFont="1" applyFill="1" applyBorder="1" applyAlignment="1">
      <alignment horizontal="center" vertical="center" wrapText="1"/>
    </xf>
    <xf numFmtId="0" fontId="6" fillId="6" borderId="68" xfId="0" applyFont="1" applyFill="1" applyBorder="1" applyAlignment="1">
      <alignment vertical="center" wrapText="1"/>
    </xf>
    <xf numFmtId="0" fontId="6" fillId="6" borderId="67" xfId="0" applyFont="1" applyFill="1" applyBorder="1" applyAlignment="1">
      <alignment horizontal="left" vertical="center"/>
    </xf>
    <xf numFmtId="0" fontId="13" fillId="14" borderId="34" xfId="0" applyFont="1" applyFill="1" applyBorder="1" applyAlignment="1"/>
    <xf numFmtId="0" fontId="13" fillId="14" borderId="34" xfId="0" applyFont="1" applyFill="1" applyBorder="1" applyAlignment="1">
      <alignment horizontal="center"/>
    </xf>
    <xf numFmtId="0" fontId="16" fillId="14" borderId="33" xfId="0" applyFont="1" applyFill="1" applyBorder="1" applyAlignment="1"/>
    <xf numFmtId="0" fontId="6" fillId="6" borderId="35" xfId="2" applyFont="1" applyFill="1" applyBorder="1" applyAlignment="1">
      <alignment horizontal="left" vertical="center"/>
    </xf>
    <xf numFmtId="165" fontId="17" fillId="0" borderId="29" xfId="0" applyNumberFormat="1" applyFont="1" applyBorder="1" applyAlignment="1">
      <alignment horizontal="center" vertical="center" wrapText="1"/>
    </xf>
    <xf numFmtId="1" fontId="21" fillId="14" borderId="4" xfId="1" applyNumberFormat="1" applyFont="1" applyFill="1" applyBorder="1" applyAlignment="1">
      <alignment horizontal="center" vertical="center" wrapText="1"/>
    </xf>
    <xf numFmtId="1" fontId="21" fillId="11" borderId="4" xfId="1" applyNumberFormat="1" applyFont="1" applyFill="1" applyBorder="1" applyAlignment="1" applyProtection="1">
      <alignment horizontal="center" vertical="center" wrapText="1"/>
      <protection locked="0"/>
    </xf>
    <xf numFmtId="1" fontId="21" fillId="11" borderId="45" xfId="1" applyNumberFormat="1" applyFont="1" applyFill="1" applyBorder="1" applyAlignment="1" applyProtection="1">
      <alignment horizontal="center" vertical="center" wrapText="1"/>
      <protection locked="0"/>
    </xf>
    <xf numFmtId="1" fontId="4" fillId="11" borderId="47" xfId="1" applyNumberFormat="1" applyFont="1" applyFill="1" applyBorder="1" applyAlignment="1" applyProtection="1">
      <alignment horizontal="center" vertical="center" wrapText="1"/>
      <protection locked="0"/>
    </xf>
    <xf numFmtId="1" fontId="4" fillId="11" borderId="4" xfId="1" applyNumberFormat="1" applyFont="1" applyFill="1" applyBorder="1" applyAlignment="1" applyProtection="1">
      <alignment horizontal="center" vertical="center" wrapText="1"/>
      <protection locked="0"/>
    </xf>
    <xf numFmtId="1" fontId="4" fillId="11" borderId="45" xfId="1" applyNumberFormat="1" applyFont="1" applyFill="1" applyBorder="1" applyAlignment="1" applyProtection="1">
      <alignment horizontal="center" vertical="center" wrapText="1"/>
      <protection locked="0"/>
    </xf>
    <xf numFmtId="1" fontId="4" fillId="11" borderId="14" xfId="1" applyNumberFormat="1" applyFont="1" applyFill="1" applyBorder="1" applyAlignment="1" applyProtection="1">
      <alignment horizontal="center" vertical="center" wrapText="1"/>
      <protection locked="0"/>
    </xf>
    <xf numFmtId="0" fontId="5" fillId="11" borderId="8" xfId="2" applyFont="1" applyFill="1" applyBorder="1" applyAlignment="1" applyProtection="1">
      <alignment horizontal="left" vertical="top"/>
      <protection locked="0"/>
    </xf>
    <xf numFmtId="0" fontId="5" fillId="11" borderId="0" xfId="2" applyFont="1" applyFill="1" applyBorder="1" applyAlignment="1" applyProtection="1">
      <alignment horizontal="centerContinuous" vertical="top" wrapText="1"/>
      <protection locked="0"/>
    </xf>
    <xf numFmtId="0" fontId="5" fillId="15" borderId="7" xfId="2" applyFont="1" applyFill="1" applyBorder="1" applyAlignment="1">
      <alignment horizontal="left" vertical="top"/>
    </xf>
    <xf numFmtId="0" fontId="5" fillId="15" borderId="15" xfId="2" applyFont="1" applyFill="1" applyBorder="1" applyAlignment="1">
      <alignment horizontal="centerContinuous" vertical="top" wrapText="1"/>
    </xf>
    <xf numFmtId="0" fontId="5" fillId="11" borderId="9" xfId="2" applyFont="1" applyFill="1" applyBorder="1" applyAlignment="1" applyProtection="1">
      <alignment horizontal="centerContinuous" vertical="top" wrapText="1"/>
    </xf>
    <xf numFmtId="0" fontId="12" fillId="0" borderId="0" xfId="2" applyFont="1" applyAlignment="1"/>
    <xf numFmtId="0" fontId="23" fillId="0" borderId="0" xfId="2" applyFont="1" applyAlignment="1"/>
    <xf numFmtId="0" fontId="25" fillId="0" borderId="0" xfId="2" applyFont="1" applyAlignment="1"/>
    <xf numFmtId="0" fontId="9" fillId="0" borderId="0" xfId="2" applyFont="1" applyBorder="1" applyAlignment="1"/>
    <xf numFmtId="0" fontId="9" fillId="0" borderId="0" xfId="2" applyFont="1" applyBorder="1" applyAlignment="1">
      <alignment horizontal="center"/>
    </xf>
    <xf numFmtId="0" fontId="9" fillId="0" borderId="0" xfId="2" applyFont="1" applyBorder="1"/>
    <xf numFmtId="0" fontId="0" fillId="0" borderId="7" xfId="0" applyFont="1" applyFill="1" applyBorder="1" applyAlignment="1">
      <alignment vertical="center" wrapText="1"/>
    </xf>
    <xf numFmtId="0" fontId="2" fillId="2" borderId="57" xfId="0" applyFont="1" applyFill="1" applyBorder="1" applyAlignment="1">
      <alignment horizontal="left" vertical="top" wrapText="1"/>
    </xf>
    <xf numFmtId="0" fontId="2" fillId="2" borderId="0" xfId="0" applyFont="1" applyFill="1" applyBorder="1" applyAlignment="1">
      <alignment horizontal="left" vertical="top" wrapText="1"/>
    </xf>
    <xf numFmtId="0" fontId="0" fillId="6" borderId="15" xfId="0" applyFont="1" applyFill="1" applyBorder="1" applyAlignment="1">
      <alignment vertical="top" wrapText="1"/>
    </xf>
    <xf numFmtId="0" fontId="0" fillId="0" borderId="47" xfId="0" applyFont="1" applyFill="1" applyBorder="1" applyAlignment="1">
      <alignment horizontal="center" vertical="center" wrapText="1"/>
    </xf>
    <xf numFmtId="0" fontId="6" fillId="6" borderId="36" xfId="2" applyFont="1" applyFill="1" applyBorder="1" applyAlignment="1">
      <alignment horizontal="centerContinuous" vertical="center" wrapText="1"/>
    </xf>
    <xf numFmtId="164" fontId="13" fillId="0" borderId="39" xfId="2" applyNumberFormat="1" applyFont="1" applyBorder="1" applyAlignment="1">
      <alignment vertical="center"/>
    </xf>
    <xf numFmtId="164" fontId="13" fillId="0" borderId="39" xfId="2" applyNumberFormat="1" applyFont="1" applyBorder="1" applyAlignment="1">
      <alignment horizontal="center" vertical="center"/>
    </xf>
    <xf numFmtId="164" fontId="13" fillId="0" borderId="40" xfId="2" applyNumberFormat="1" applyFont="1" applyBorder="1" applyAlignment="1">
      <alignment horizontal="center" vertical="center"/>
    </xf>
    <xf numFmtId="0" fontId="13" fillId="0" borderId="3" xfId="2" applyFont="1" applyBorder="1" applyAlignment="1">
      <alignment horizontal="left" vertical="center"/>
    </xf>
    <xf numFmtId="0" fontId="13" fillId="0" borderId="5" xfId="2" applyFont="1" applyBorder="1" applyAlignment="1">
      <alignment horizontal="left" vertical="center"/>
    </xf>
    <xf numFmtId="0" fontId="7" fillId="11" borderId="14" xfId="2" applyFont="1" applyFill="1" applyBorder="1" applyAlignment="1" applyProtection="1">
      <alignment horizontal="center" vertical="top" wrapText="1"/>
      <protection locked="0"/>
    </xf>
    <xf numFmtId="1" fontId="2" fillId="11" borderId="47" xfId="1" applyNumberFormat="1" applyFont="1" applyFill="1" applyBorder="1" applyAlignment="1" applyProtection="1">
      <alignment horizontal="center" vertical="center" wrapText="1"/>
      <protection locked="0"/>
    </xf>
    <xf numFmtId="0" fontId="4" fillId="11" borderId="47" xfId="0" applyFont="1" applyFill="1" applyBorder="1" applyAlignment="1" applyProtection="1">
      <alignment horizontal="center" vertical="center" wrapText="1"/>
      <protection locked="0"/>
    </xf>
    <xf numFmtId="0" fontId="4" fillId="11" borderId="4" xfId="0" applyFont="1" applyFill="1" applyBorder="1" applyAlignment="1" applyProtection="1">
      <alignment horizontal="center" vertical="center" wrapText="1"/>
      <protection locked="0"/>
    </xf>
    <xf numFmtId="0" fontId="4" fillId="11" borderId="45" xfId="0" applyFont="1" applyFill="1" applyBorder="1" applyAlignment="1" applyProtection="1">
      <alignment horizontal="center" vertical="center" wrapText="1"/>
      <protection locked="0"/>
    </xf>
    <xf numFmtId="0" fontId="2" fillId="0" borderId="70" xfId="0" applyFont="1" applyBorder="1" applyAlignment="1">
      <alignment vertical="top"/>
    </xf>
    <xf numFmtId="0" fontId="2" fillId="0" borderId="69" xfId="0" applyFont="1" applyBorder="1" applyAlignment="1">
      <alignment vertical="top"/>
    </xf>
    <xf numFmtId="0" fontId="17" fillId="11" borderId="30" xfId="0" applyFont="1" applyFill="1" applyBorder="1" applyAlignment="1" applyProtection="1">
      <alignment vertical="top" wrapText="1"/>
      <protection locked="0"/>
    </xf>
    <xf numFmtId="0" fontId="13" fillId="11" borderId="30" xfId="0" applyFont="1" applyFill="1" applyBorder="1" applyAlignment="1" applyProtection="1">
      <alignment vertical="top" wrapText="1"/>
      <protection locked="0"/>
    </xf>
    <xf numFmtId="0" fontId="17" fillId="11" borderId="30" xfId="0" applyFont="1" applyFill="1" applyBorder="1" applyAlignment="1" applyProtection="1">
      <alignment horizontal="center" vertical="center" wrapText="1"/>
      <protection locked="0"/>
    </xf>
    <xf numFmtId="0" fontId="9" fillId="0" borderId="0" xfId="2" applyFont="1" applyProtection="1">
      <protection locked="0"/>
    </xf>
    <xf numFmtId="0" fontId="0" fillId="0" borderId="0" xfId="0" applyProtection="1">
      <protection locked="0"/>
    </xf>
    <xf numFmtId="0" fontId="5" fillId="8" borderId="4"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26" fillId="17" borderId="59" xfId="0" applyFont="1" applyFill="1" applyBorder="1" applyAlignment="1">
      <alignment horizontal="left" vertical="center"/>
    </xf>
    <xf numFmtId="0" fontId="26" fillId="17" borderId="65" xfId="0" applyFont="1" applyFill="1" applyBorder="1" applyAlignment="1">
      <alignment horizontal="left" vertical="center" indent="1"/>
    </xf>
    <xf numFmtId="0" fontId="26" fillId="17" borderId="65" xfId="0" applyFont="1" applyFill="1" applyBorder="1" applyAlignment="1">
      <alignment horizontal="right" vertical="center"/>
    </xf>
    <xf numFmtId="0" fontId="5" fillId="8" borderId="15" xfId="0" applyFont="1" applyFill="1" applyBorder="1" applyAlignment="1">
      <alignment horizontal="left" vertical="center"/>
    </xf>
    <xf numFmtId="0" fontId="5" fillId="8" borderId="14" xfId="0" applyFont="1" applyFill="1" applyBorder="1" applyAlignment="1">
      <alignment horizontal="left" vertical="center"/>
    </xf>
    <xf numFmtId="0" fontId="5" fillId="9" borderId="15" xfId="0" applyFont="1" applyFill="1" applyBorder="1" applyAlignment="1">
      <alignment horizontal="left" vertical="center"/>
    </xf>
    <xf numFmtId="0" fontId="5" fillId="9" borderId="14" xfId="0" applyFont="1" applyFill="1" applyBorder="1" applyAlignment="1">
      <alignment horizontal="left" vertical="center"/>
    </xf>
    <xf numFmtId="0" fontId="5" fillId="7" borderId="15" xfId="0" applyFont="1" applyFill="1" applyBorder="1" applyAlignment="1">
      <alignment horizontal="left" vertical="center"/>
    </xf>
    <xf numFmtId="0" fontId="5" fillId="7" borderId="14" xfId="0" applyFont="1" applyFill="1" applyBorder="1" applyAlignment="1">
      <alignment horizontal="left" vertical="center"/>
    </xf>
    <xf numFmtId="0" fontId="7" fillId="8" borderId="7" xfId="0" applyFont="1" applyFill="1" applyBorder="1" applyAlignment="1">
      <alignment horizontal="left" vertical="center"/>
    </xf>
    <xf numFmtId="0" fontId="7" fillId="9" borderId="7" xfId="0" applyFont="1" applyFill="1" applyBorder="1" applyAlignment="1">
      <alignment horizontal="left" vertical="center"/>
    </xf>
    <xf numFmtId="0" fontId="7" fillId="7" borderId="7" xfId="0" applyFont="1" applyFill="1" applyBorder="1" applyAlignment="1">
      <alignment horizontal="left" vertical="center"/>
    </xf>
    <xf numFmtId="0" fontId="9" fillId="0" borderId="0" xfId="2" quotePrefix="1" applyFont="1" applyAlignment="1"/>
    <xf numFmtId="0" fontId="9" fillId="0" borderId="0" xfId="2" applyFont="1" applyAlignment="1" applyProtection="1">
      <alignment vertical="top"/>
      <protection locked="0"/>
    </xf>
    <xf numFmtId="0" fontId="0" fillId="2" borderId="0" xfId="0" applyFont="1" applyFill="1"/>
    <xf numFmtId="0" fontId="7" fillId="8" borderId="62" xfId="0" applyFont="1" applyFill="1" applyBorder="1" applyAlignment="1">
      <alignment horizontal="center" vertical="center" wrapText="1"/>
    </xf>
    <xf numFmtId="0" fontId="7" fillId="9" borderId="13"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0" fillId="2" borderId="0" xfId="0" applyFont="1" applyFill="1" applyAlignment="1">
      <alignment vertical="top"/>
    </xf>
    <xf numFmtId="0" fontId="7" fillId="8" borderId="48" xfId="0" applyFont="1" applyFill="1" applyBorder="1" applyAlignment="1">
      <alignment horizontal="center" vertical="top" wrapText="1"/>
    </xf>
    <xf numFmtId="0" fontId="7" fillId="9" borderId="12" xfId="0" applyFont="1" applyFill="1" applyBorder="1" applyAlignment="1">
      <alignment horizontal="center" vertical="top" wrapText="1"/>
    </xf>
    <xf numFmtId="0" fontId="7" fillId="7" borderId="12" xfId="0" applyFont="1" applyFill="1" applyBorder="1" applyAlignment="1">
      <alignment horizontal="center" vertical="top" wrapText="1"/>
    </xf>
    <xf numFmtId="0" fontId="0" fillId="0" borderId="0" xfId="0" applyFont="1" applyAlignment="1">
      <alignment vertical="top"/>
    </xf>
    <xf numFmtId="164" fontId="9" fillId="0" borderId="0" xfId="2" applyNumberFormat="1" applyFont="1" applyAlignment="1"/>
    <xf numFmtId="0" fontId="5" fillId="11" borderId="0" xfId="2" applyFont="1" applyFill="1" applyBorder="1" applyAlignment="1" applyProtection="1">
      <alignment horizontal="center" vertical="top" wrapText="1"/>
    </xf>
    <xf numFmtId="0" fontId="2" fillId="2" borderId="58" xfId="0" applyFont="1" applyFill="1" applyBorder="1" applyAlignment="1">
      <alignment horizontal="left" vertical="top"/>
    </xf>
    <xf numFmtId="0" fontId="2" fillId="0" borderId="9" xfId="0" applyFont="1" applyFill="1" applyBorder="1" applyAlignment="1">
      <alignment horizontal="left" vertical="top"/>
    </xf>
    <xf numFmtId="0" fontId="2" fillId="2" borderId="4" xfId="0" applyFont="1" applyFill="1" applyBorder="1" applyAlignment="1">
      <alignment horizontal="left" vertical="top"/>
    </xf>
    <xf numFmtId="0" fontId="7" fillId="7" borderId="74" xfId="0" applyFont="1" applyFill="1" applyBorder="1" applyAlignment="1">
      <alignment horizontal="center" vertical="center" wrapText="1"/>
    </xf>
    <xf numFmtId="0" fontId="7" fillId="7" borderId="49" xfId="0" applyFont="1" applyFill="1" applyBorder="1" applyAlignment="1">
      <alignment horizontal="center" vertical="top" wrapText="1"/>
    </xf>
    <xf numFmtId="0" fontId="26" fillId="17" borderId="75" xfId="0" applyFont="1" applyFill="1" applyBorder="1" applyAlignment="1">
      <alignment horizontal="right" vertical="center"/>
    </xf>
    <xf numFmtId="0" fontId="1" fillId="0" borderId="4" xfId="0" applyFont="1" applyFill="1" applyBorder="1" applyAlignment="1" applyProtection="1">
      <alignment vertical="top" wrapText="1"/>
      <protection locked="0"/>
    </xf>
    <xf numFmtId="15" fontId="1" fillId="0" borderId="4" xfId="0" applyNumberFormat="1" applyFont="1" applyFill="1" applyBorder="1" applyAlignment="1" applyProtection="1">
      <alignment vertical="top" wrapText="1"/>
      <protection locked="0"/>
    </xf>
    <xf numFmtId="0" fontId="1" fillId="0" borderId="45" xfId="0" applyFont="1" applyFill="1" applyBorder="1" applyAlignment="1" applyProtection="1">
      <alignment vertical="top" wrapText="1"/>
      <protection locked="0"/>
    </xf>
    <xf numFmtId="0" fontId="7" fillId="6" borderId="13" xfId="2" applyFont="1" applyFill="1" applyBorder="1" applyAlignment="1">
      <alignment horizontal="justify" vertical="center"/>
    </xf>
    <xf numFmtId="0" fontId="7" fillId="6" borderId="16" xfId="2" applyFont="1" applyFill="1" applyBorder="1" applyAlignment="1">
      <alignment horizontal="justify" vertical="center"/>
    </xf>
    <xf numFmtId="0" fontId="5" fillId="6" borderId="12" xfId="2" applyFont="1" applyFill="1" applyBorder="1" applyAlignment="1">
      <alignment horizontal="center" vertical="center"/>
    </xf>
    <xf numFmtId="0" fontId="7" fillId="11" borderId="4" xfId="0" applyFont="1" applyFill="1" applyBorder="1" applyAlignment="1" applyProtection="1">
      <alignment horizontal="left" vertical="top" wrapText="1"/>
      <protection locked="0"/>
    </xf>
    <xf numFmtId="0" fontId="19" fillId="0" borderId="0" xfId="0" applyFont="1" applyProtection="1">
      <protection locked="0"/>
    </xf>
    <xf numFmtId="0" fontId="6" fillId="6" borderId="18" xfId="0" applyFont="1" applyFill="1" applyBorder="1" applyAlignment="1" applyProtection="1">
      <alignment horizontal="center" vertical="center" wrapText="1"/>
      <protection locked="0"/>
    </xf>
    <xf numFmtId="0" fontId="6" fillId="14" borderId="18" xfId="0" applyFont="1" applyFill="1" applyBorder="1" applyAlignment="1" applyProtection="1">
      <alignment horizontal="center" vertical="center" wrapText="1"/>
      <protection locked="0"/>
    </xf>
    <xf numFmtId="0" fontId="17" fillId="0" borderId="30" xfId="0" applyFont="1" applyBorder="1" applyAlignment="1" applyProtection="1">
      <alignment horizontal="center" vertical="center" wrapText="1"/>
      <protection locked="0"/>
    </xf>
    <xf numFmtId="1" fontId="9" fillId="0" borderId="0" xfId="2" applyNumberFormat="1" applyFont="1"/>
    <xf numFmtId="0" fontId="17" fillId="11" borderId="30" xfId="0" applyFont="1" applyFill="1" applyBorder="1" applyAlignment="1" applyProtection="1">
      <alignment horizontal="center" vertical="top" wrapText="1"/>
      <protection locked="0"/>
    </xf>
    <xf numFmtId="0" fontId="28" fillId="11" borderId="30" xfId="0" applyFont="1" applyFill="1" applyBorder="1" applyAlignment="1" applyProtection="1">
      <alignment vertical="top" wrapText="1"/>
      <protection locked="0"/>
    </xf>
    <xf numFmtId="0" fontId="28" fillId="11" borderId="30" xfId="0" applyFont="1" applyFill="1" applyBorder="1" applyAlignment="1" applyProtection="1">
      <alignment horizontal="center" vertical="top" wrapText="1"/>
      <protection locked="0"/>
    </xf>
    <xf numFmtId="0" fontId="19" fillId="0" borderId="0" xfId="0" applyFont="1" applyAlignment="1">
      <alignment horizontal="center"/>
    </xf>
    <xf numFmtId="0" fontId="0" fillId="0" borderId="0" xfId="0" applyAlignment="1">
      <alignment horizontal="center"/>
    </xf>
    <xf numFmtId="0" fontId="19" fillId="0" borderId="0" xfId="0" applyFont="1" applyAlignment="1">
      <alignment horizontal="left"/>
    </xf>
    <xf numFmtId="0" fontId="0" fillId="0" borderId="0" xfId="0" applyAlignment="1">
      <alignment horizontal="left"/>
    </xf>
    <xf numFmtId="0" fontId="6" fillId="6" borderId="18" xfId="0" applyFont="1" applyFill="1" applyBorder="1" applyAlignment="1">
      <alignment horizontal="left" vertical="center" wrapText="1"/>
    </xf>
    <xf numFmtId="0" fontId="6" fillId="14" borderId="18" xfId="0" applyFont="1" applyFill="1" applyBorder="1" applyAlignment="1">
      <alignment horizontal="left" vertical="center" wrapText="1"/>
    </xf>
    <xf numFmtId="0" fontId="17" fillId="11" borderId="30" xfId="0" applyFont="1" applyFill="1" applyBorder="1" applyAlignment="1" applyProtection="1">
      <alignment horizontal="left" vertical="top" wrapText="1"/>
      <protection locked="0"/>
    </xf>
    <xf numFmtId="0" fontId="28" fillId="11" borderId="30" xfId="0" applyFont="1" applyFill="1" applyBorder="1" applyAlignment="1" applyProtection="1">
      <alignment horizontal="left" vertical="top" wrapText="1"/>
      <protection locked="0"/>
    </xf>
    <xf numFmtId="0" fontId="6" fillId="6" borderId="68" xfId="0" applyFont="1" applyFill="1" applyBorder="1" applyAlignment="1">
      <alignment horizontal="left" vertical="center" wrapText="1"/>
    </xf>
    <xf numFmtId="0" fontId="13" fillId="2" borderId="30" xfId="0" applyFont="1" applyFill="1" applyBorder="1" applyAlignment="1" applyProtection="1">
      <alignment horizontal="center" vertical="top" wrapText="1"/>
      <protection locked="0"/>
    </xf>
    <xf numFmtId="0" fontId="13" fillId="2" borderId="30" xfId="0" applyFont="1" applyFill="1" applyBorder="1" applyAlignment="1" applyProtection="1">
      <alignment vertical="top" wrapText="1"/>
      <protection locked="0"/>
    </xf>
    <xf numFmtId="0" fontId="13" fillId="2" borderId="30" xfId="0" applyFont="1" applyFill="1" applyBorder="1" applyAlignment="1" applyProtection="1">
      <alignment vertical="top"/>
      <protection locked="0"/>
    </xf>
    <xf numFmtId="0" fontId="13" fillId="11" borderId="30" xfId="0" applyFont="1" applyFill="1" applyBorder="1" applyAlignment="1" applyProtection="1">
      <alignment horizontal="left" vertical="top" wrapText="1"/>
      <protection locked="0"/>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0" xfId="0" applyFont="1" applyBorder="1" applyAlignment="1">
      <alignment horizontal="left" vertical="center" wrapText="1"/>
    </xf>
    <xf numFmtId="0" fontId="13" fillId="0" borderId="30" xfId="0" applyFont="1" applyBorder="1" applyAlignment="1" applyProtection="1">
      <alignment horizontal="center" vertical="center" wrapText="1"/>
      <protection locked="0"/>
    </xf>
    <xf numFmtId="49" fontId="2" fillId="6" borderId="4" xfId="0" applyNumberFormat="1" applyFont="1" applyFill="1" applyBorder="1" applyAlignment="1">
      <alignment horizontal="center" wrapText="1"/>
    </xf>
    <xf numFmtId="49" fontId="1" fillId="0" borderId="4" xfId="0" applyNumberFormat="1" applyFont="1" applyBorder="1" applyAlignment="1">
      <alignment horizontal="center" vertical="top" wrapText="1"/>
    </xf>
    <xf numFmtId="49" fontId="0" fillId="0" borderId="4" xfId="0" applyNumberFormat="1" applyFont="1" applyBorder="1" applyAlignment="1">
      <alignment horizontal="center" vertical="top" wrapText="1"/>
    </xf>
    <xf numFmtId="49" fontId="0" fillId="0" borderId="0" xfId="0" applyNumberFormat="1"/>
    <xf numFmtId="0" fontId="6" fillId="6" borderId="68" xfId="0" applyFont="1" applyFill="1" applyBorder="1" applyAlignment="1">
      <alignment horizontal="left" vertical="center"/>
    </xf>
    <xf numFmtId="166" fontId="19" fillId="0" borderId="0" xfId="0" applyNumberFormat="1" applyFont="1"/>
    <xf numFmtId="166" fontId="9" fillId="0" borderId="0" xfId="2" applyNumberFormat="1" applyFont="1" applyAlignment="1">
      <alignment horizontal="center"/>
    </xf>
    <xf numFmtId="166" fontId="6" fillId="6" borderId="18" xfId="0" applyNumberFormat="1" applyFont="1" applyFill="1" applyBorder="1" applyAlignment="1">
      <alignment vertical="center" wrapText="1"/>
    </xf>
    <xf numFmtId="166" fontId="6" fillId="6" borderId="68" xfId="0" applyNumberFormat="1" applyFont="1" applyFill="1" applyBorder="1" applyAlignment="1">
      <alignment vertical="center" wrapText="1"/>
    </xf>
    <xf numFmtId="166" fontId="6" fillId="14" borderId="68" xfId="0" applyNumberFormat="1" applyFont="1" applyFill="1" applyBorder="1" applyAlignment="1">
      <alignment vertical="center" wrapText="1"/>
    </xf>
    <xf numFmtId="166" fontId="17" fillId="0" borderId="18" xfId="0" applyNumberFormat="1" applyFont="1" applyBorder="1" applyAlignment="1">
      <alignment horizontal="left" vertical="center" wrapText="1"/>
    </xf>
    <xf numFmtId="166" fontId="17" fillId="0" borderId="30" xfId="0" applyNumberFormat="1" applyFont="1" applyBorder="1" applyAlignment="1">
      <alignment horizontal="left" vertical="center" wrapText="1"/>
    </xf>
    <xf numFmtId="166" fontId="13" fillId="11" borderId="30" xfId="0" applyNumberFormat="1" applyFont="1" applyFill="1" applyBorder="1" applyAlignment="1" applyProtection="1">
      <alignment vertical="top" wrapText="1"/>
      <protection locked="0"/>
    </xf>
    <xf numFmtId="166" fontId="17" fillId="11" borderId="30" xfId="0" applyNumberFormat="1" applyFont="1" applyFill="1" applyBorder="1" applyAlignment="1" applyProtection="1">
      <alignment vertical="top" wrapText="1"/>
      <protection locked="0"/>
    </xf>
    <xf numFmtId="166" fontId="0" fillId="0" borderId="0" xfId="0" applyNumberFormat="1"/>
    <xf numFmtId="166" fontId="13" fillId="0" borderId="30" xfId="0" applyNumberFormat="1" applyFont="1" applyBorder="1" applyAlignment="1">
      <alignment horizontal="left" vertical="center" wrapText="1"/>
    </xf>
    <xf numFmtId="166" fontId="28" fillId="11" borderId="30" xfId="0" applyNumberFormat="1" applyFont="1" applyFill="1" applyBorder="1" applyAlignment="1" applyProtection="1">
      <alignment vertical="top" wrapText="1"/>
      <protection locked="0"/>
    </xf>
    <xf numFmtId="166" fontId="6" fillId="6" borderId="18" xfId="0" applyNumberFormat="1" applyFont="1" applyFill="1" applyBorder="1" applyAlignment="1">
      <alignment horizontal="left" vertical="top" wrapText="1"/>
    </xf>
    <xf numFmtId="1" fontId="0" fillId="0" borderId="4" xfId="0" applyNumberFormat="1" applyFont="1" applyBorder="1" applyAlignment="1">
      <alignment horizontal="center" vertical="top" wrapText="1"/>
    </xf>
    <xf numFmtId="1" fontId="0" fillId="0" borderId="0" xfId="0" applyNumberFormat="1"/>
    <xf numFmtId="1" fontId="2" fillId="6" borderId="4" xfId="0" applyNumberFormat="1" applyFont="1" applyFill="1" applyBorder="1" applyAlignment="1">
      <alignment horizontal="center" vertical="center" wrapText="1"/>
    </xf>
    <xf numFmtId="49" fontId="2" fillId="6" borderId="4" xfId="0" applyNumberFormat="1" applyFont="1" applyFill="1" applyBorder="1" applyAlignment="1">
      <alignment horizontal="center" vertical="center" wrapText="1"/>
    </xf>
    <xf numFmtId="0" fontId="2" fillId="6" borderId="4" xfId="0" applyFont="1" applyFill="1" applyBorder="1" applyAlignment="1">
      <alignment horizontal="center" vertical="center" wrapText="1"/>
    </xf>
    <xf numFmtId="0" fontId="0" fillId="6" borderId="47" xfId="0" applyFont="1" applyFill="1" applyBorder="1" applyAlignment="1">
      <alignment horizontal="center" vertical="top" wrapText="1"/>
    </xf>
    <xf numFmtId="0" fontId="0" fillId="6" borderId="45" xfId="0" applyFont="1" applyFill="1" applyBorder="1" applyAlignment="1">
      <alignment horizontal="center" vertical="top" wrapText="1"/>
    </xf>
    <xf numFmtId="0" fontId="17" fillId="0" borderId="28" xfId="0" applyFont="1" applyBorder="1" applyAlignment="1">
      <alignment horizontal="center" vertical="center" wrapText="1"/>
    </xf>
    <xf numFmtId="0" fontId="17" fillId="0" borderId="18" xfId="0" applyFont="1" applyBorder="1" applyAlignment="1">
      <alignment vertical="center" wrapText="1"/>
    </xf>
    <xf numFmtId="0" fontId="17" fillId="19" borderId="28" xfId="0" applyFont="1" applyFill="1" applyBorder="1" applyAlignment="1">
      <alignment horizontal="center" vertical="center" wrapText="1"/>
    </xf>
    <xf numFmtId="0" fontId="17" fillId="19" borderId="18" xfId="0" applyFont="1" applyFill="1" applyBorder="1" applyAlignment="1">
      <alignment vertical="center" wrapText="1"/>
    </xf>
    <xf numFmtId="0" fontId="30" fillId="6" borderId="18" xfId="0" applyFont="1" applyFill="1" applyBorder="1" applyAlignment="1" applyProtection="1">
      <alignment horizontal="center" vertical="center" wrapText="1"/>
      <protection locked="0"/>
    </xf>
    <xf numFmtId="0" fontId="30" fillId="6" borderId="67" xfId="0" applyFont="1" applyFill="1" applyBorder="1" applyAlignment="1">
      <alignment horizontal="left" vertical="center"/>
    </xf>
    <xf numFmtId="0" fontId="30" fillId="6" borderId="68" xfId="0" applyFont="1" applyFill="1" applyBorder="1" applyAlignment="1">
      <alignment horizontal="left" vertical="center"/>
    </xf>
    <xf numFmtId="0" fontId="30" fillId="6" borderId="68" xfId="0" applyFont="1" applyFill="1" applyBorder="1" applyAlignment="1">
      <alignment vertical="center" wrapText="1"/>
    </xf>
    <xf numFmtId="0" fontId="30" fillId="6" borderId="68" xfId="0" applyFont="1" applyFill="1" applyBorder="1" applyAlignment="1">
      <alignment horizontal="center" vertical="center" wrapText="1"/>
    </xf>
    <xf numFmtId="166" fontId="30" fillId="6" borderId="68" xfId="0" applyNumberFormat="1" applyFont="1" applyFill="1" applyBorder="1" applyAlignment="1">
      <alignment horizontal="center" vertical="center" wrapText="1"/>
    </xf>
    <xf numFmtId="0" fontId="30" fillId="6" borderId="68" xfId="0" applyFont="1" applyFill="1" applyBorder="1" applyAlignment="1">
      <alignment horizontal="left" vertical="center" wrapText="1"/>
    </xf>
    <xf numFmtId="166" fontId="30" fillId="6" borderId="68" xfId="0" applyNumberFormat="1" applyFont="1" applyFill="1" applyBorder="1" applyAlignment="1">
      <alignment horizontal="center" vertical="top" wrapText="1"/>
    </xf>
    <xf numFmtId="0" fontId="30" fillId="6" borderId="68" xfId="0" applyFont="1" applyFill="1" applyBorder="1" applyAlignment="1">
      <alignment horizontal="center" vertical="top" wrapText="1"/>
    </xf>
    <xf numFmtId="0" fontId="30" fillId="14" borderId="67" xfId="0" applyFont="1" applyFill="1" applyBorder="1" applyAlignment="1">
      <alignment horizontal="left" vertical="center"/>
    </xf>
    <xf numFmtId="0" fontId="30" fillId="14" borderId="68" xfId="0" applyFont="1" applyFill="1" applyBorder="1" applyAlignment="1">
      <alignment horizontal="center" vertical="center" wrapText="1"/>
    </xf>
    <xf numFmtId="0" fontId="30" fillId="14" borderId="68" xfId="0" applyFont="1" applyFill="1" applyBorder="1" applyAlignment="1">
      <alignment vertical="center" wrapText="1"/>
    </xf>
    <xf numFmtId="166" fontId="30" fillId="14" borderId="68" xfId="0" applyNumberFormat="1" applyFont="1" applyFill="1" applyBorder="1" applyAlignment="1">
      <alignment horizontal="center" vertical="top" wrapText="1"/>
    </xf>
    <xf numFmtId="0" fontId="30" fillId="14" borderId="68" xfId="0" applyFont="1" applyFill="1" applyBorder="1" applyAlignment="1">
      <alignment horizontal="center" vertical="top" wrapText="1"/>
    </xf>
    <xf numFmtId="0" fontId="30" fillId="14" borderId="18" xfId="0" applyFont="1" applyFill="1" applyBorder="1" applyAlignment="1" applyProtection="1">
      <alignment horizontal="center" vertical="center" wrapText="1"/>
      <protection locked="0"/>
    </xf>
    <xf numFmtId="166" fontId="30" fillId="14" borderId="68" xfId="0" applyNumberFormat="1" applyFont="1" applyFill="1" applyBorder="1" applyAlignment="1">
      <alignment horizontal="center" vertical="center" wrapText="1"/>
    </xf>
    <xf numFmtId="0" fontId="31" fillId="11" borderId="30" xfId="0" applyFont="1" applyFill="1" applyBorder="1" applyAlignment="1" applyProtection="1">
      <alignment vertical="top" wrapText="1"/>
      <protection locked="0"/>
    </xf>
    <xf numFmtId="0" fontId="0" fillId="11" borderId="30" xfId="0" applyFont="1" applyFill="1" applyBorder="1" applyAlignment="1" applyProtection="1">
      <alignment vertical="top" wrapText="1"/>
      <protection locked="0"/>
    </xf>
    <xf numFmtId="166" fontId="31" fillId="11" borderId="30" xfId="0" applyNumberFormat="1" applyFont="1" applyFill="1" applyBorder="1" applyAlignment="1" applyProtection="1">
      <alignment horizontal="center" vertical="top" wrapText="1"/>
      <protection locked="0"/>
    </xf>
    <xf numFmtId="0" fontId="31" fillId="11" borderId="30" xfId="0" applyFont="1" applyFill="1" applyBorder="1" applyAlignment="1" applyProtection="1">
      <alignment horizontal="center" vertical="center" wrapText="1"/>
      <protection locked="0"/>
    </xf>
    <xf numFmtId="0" fontId="30" fillId="14" borderId="18" xfId="0" applyFont="1" applyFill="1" applyBorder="1" applyAlignment="1">
      <alignment horizontal="left" vertical="center" wrapText="1"/>
    </xf>
    <xf numFmtId="0" fontId="31" fillId="0" borderId="29" xfId="0" applyFont="1" applyBorder="1" applyAlignment="1">
      <alignment horizontal="center" vertical="top" wrapText="1"/>
    </xf>
    <xf numFmtId="0" fontId="30" fillId="14" borderId="76" xfId="0" applyFont="1" applyFill="1" applyBorder="1" applyAlignment="1">
      <alignment horizontal="left" vertical="center"/>
    </xf>
    <xf numFmtId="0" fontId="30" fillId="14" borderId="77" xfId="0" applyFont="1" applyFill="1" applyBorder="1" applyAlignment="1">
      <alignment horizontal="center" vertical="center" wrapText="1"/>
    </xf>
    <xf numFmtId="0" fontId="30" fillId="14" borderId="77" xfId="0" applyFont="1" applyFill="1" applyBorder="1" applyAlignment="1">
      <alignment vertical="center" wrapText="1"/>
    </xf>
    <xf numFmtId="166" fontId="30" fillId="14" borderId="77" xfId="0" applyNumberFormat="1" applyFont="1" applyFill="1" applyBorder="1" applyAlignment="1">
      <alignment horizontal="center" vertical="center" wrapText="1"/>
    </xf>
    <xf numFmtId="0" fontId="30" fillId="14" borderId="30" xfId="0" applyFont="1" applyFill="1" applyBorder="1" applyAlignment="1">
      <alignment vertical="center" wrapText="1"/>
    </xf>
    <xf numFmtId="0" fontId="13" fillId="0" borderId="30" xfId="0" applyFont="1" applyFill="1" applyBorder="1" applyAlignment="1">
      <alignment vertical="center" wrapText="1"/>
    </xf>
    <xf numFmtId="0" fontId="17" fillId="15" borderId="29" xfId="0" applyFont="1" applyFill="1" applyBorder="1" applyAlignment="1">
      <alignment horizontal="center" vertical="center" wrapText="1"/>
    </xf>
    <xf numFmtId="0" fontId="13" fillId="15" borderId="30" xfId="0" applyFont="1" applyFill="1" applyBorder="1" applyAlignment="1">
      <alignment vertical="center" wrapText="1"/>
    </xf>
    <xf numFmtId="0" fontId="17" fillId="15" borderId="30" xfId="0" applyFont="1" applyFill="1" applyBorder="1" applyAlignment="1">
      <alignment horizontal="center" vertical="center" wrapText="1"/>
    </xf>
    <xf numFmtId="0" fontId="17" fillId="15" borderId="30" xfId="0" applyFont="1" applyFill="1" applyBorder="1" applyAlignment="1">
      <alignment vertical="center" wrapText="1"/>
    </xf>
    <xf numFmtId="166" fontId="17" fillId="15" borderId="18" xfId="0" applyNumberFormat="1" applyFont="1" applyFill="1" applyBorder="1" applyAlignment="1">
      <alignment horizontal="left" vertical="center" wrapText="1"/>
    </xf>
    <xf numFmtId="0" fontId="17" fillId="15" borderId="30" xfId="0" applyFont="1" applyFill="1" applyBorder="1" applyAlignment="1">
      <alignment horizontal="left" vertical="center" wrapText="1"/>
    </xf>
    <xf numFmtId="0" fontId="17" fillId="15" borderId="30" xfId="0" applyFont="1" applyFill="1" applyBorder="1" applyAlignment="1" applyProtection="1">
      <alignment horizontal="center" vertical="center" wrapText="1"/>
      <protection locked="0"/>
    </xf>
    <xf numFmtId="0" fontId="17" fillId="0" borderId="29" xfId="0" applyFont="1" applyFill="1" applyBorder="1" applyAlignment="1">
      <alignment horizontal="center" vertical="center" wrapText="1"/>
    </xf>
    <xf numFmtId="0" fontId="17" fillId="0" borderId="30" xfId="0" applyFont="1" applyFill="1" applyBorder="1" applyAlignment="1">
      <alignment horizontal="center" vertical="center" wrapText="1"/>
    </xf>
    <xf numFmtId="0" fontId="17" fillId="0" borderId="30" xfId="0" applyFont="1" applyFill="1" applyBorder="1" applyAlignment="1">
      <alignment vertical="center" wrapText="1"/>
    </xf>
    <xf numFmtId="166" fontId="17" fillId="0" borderId="18" xfId="0" applyNumberFormat="1" applyFont="1" applyFill="1" applyBorder="1" applyAlignment="1">
      <alignment horizontal="left" vertical="center" wrapText="1"/>
    </xf>
    <xf numFmtId="0" fontId="17" fillId="0" borderId="30" xfId="0" applyFont="1" applyFill="1" applyBorder="1" applyAlignment="1" applyProtection="1">
      <alignment horizontal="center" vertical="center" wrapText="1"/>
      <protection locked="0"/>
    </xf>
    <xf numFmtId="0" fontId="0" fillId="0" borderId="0" xfId="0" applyFill="1"/>
    <xf numFmtId="0" fontId="0" fillId="0" borderId="4" xfId="0" applyBorder="1"/>
    <xf numFmtId="0" fontId="0" fillId="0" borderId="4" xfId="0" applyFont="1" applyFill="1" applyBorder="1" applyAlignment="1">
      <alignment vertical="top" wrapText="1"/>
    </xf>
    <xf numFmtId="0" fontId="0" fillId="0" borderId="4" xfId="0" applyFont="1" applyFill="1" applyBorder="1" applyAlignment="1">
      <alignment horizontal="center" vertical="top" wrapText="1"/>
    </xf>
    <xf numFmtId="0" fontId="31" fillId="0" borderId="4" xfId="0" applyFont="1" applyFill="1" applyBorder="1" applyAlignment="1">
      <alignment vertical="top" wrapText="1"/>
    </xf>
    <xf numFmtId="0" fontId="0" fillId="0" borderId="16" xfId="0" applyFill="1" applyBorder="1"/>
    <xf numFmtId="0" fontId="0" fillId="0" borderId="4" xfId="0" applyFill="1" applyBorder="1"/>
    <xf numFmtId="0" fontId="0" fillId="0" borderId="4" xfId="0" applyBorder="1" applyAlignment="1">
      <alignment wrapText="1"/>
    </xf>
    <xf numFmtId="49" fontId="0" fillId="0" borderId="4" xfId="0" applyNumberFormat="1" applyFont="1" applyBorder="1" applyAlignment="1">
      <alignment horizontal="center" vertical="center" wrapText="1"/>
    </xf>
    <xf numFmtId="0" fontId="0" fillId="0" borderId="4" xfId="0" applyFont="1" applyBorder="1" applyAlignment="1">
      <alignment vertical="center" wrapText="1"/>
    </xf>
    <xf numFmtId="0" fontId="0" fillId="0" borderId="4" xfId="0" applyFill="1" applyBorder="1" applyAlignment="1">
      <alignment wrapText="1"/>
    </xf>
    <xf numFmtId="0" fontId="0" fillId="0" borderId="13" xfId="0" applyBorder="1"/>
    <xf numFmtId="0" fontId="0" fillId="0" borderId="13" xfId="0" applyFont="1" applyFill="1" applyBorder="1" applyAlignment="1">
      <alignment horizontal="center" vertical="top" wrapText="1"/>
    </xf>
    <xf numFmtId="0" fontId="17" fillId="0" borderId="0" xfId="0" applyFont="1" applyAlignment="1">
      <alignment wrapText="1"/>
    </xf>
    <xf numFmtId="0" fontId="17" fillId="2" borderId="29" xfId="0" applyFont="1" applyFill="1" applyBorder="1" applyAlignment="1">
      <alignment horizontal="center" vertical="center" wrapText="1"/>
    </xf>
    <xf numFmtId="0" fontId="13" fillId="2" borderId="30" xfId="0" applyFont="1" applyFill="1" applyBorder="1" applyAlignment="1">
      <alignment vertical="center" wrapText="1"/>
    </xf>
    <xf numFmtId="0" fontId="13" fillId="2" borderId="18" xfId="0" applyFont="1" applyFill="1" applyBorder="1" applyAlignment="1">
      <alignment vertical="center" wrapText="1"/>
    </xf>
    <xf numFmtId="0" fontId="17" fillId="2" borderId="30" xfId="0" applyFont="1" applyFill="1" applyBorder="1" applyAlignment="1">
      <alignment horizontal="center" vertical="center" wrapText="1"/>
    </xf>
    <xf numFmtId="0" fontId="17" fillId="2" borderId="30" xfId="0" applyFont="1" applyFill="1" applyBorder="1" applyAlignment="1">
      <alignment vertical="center" wrapText="1"/>
    </xf>
    <xf numFmtId="166" fontId="17" fillId="2" borderId="18" xfId="0" applyNumberFormat="1" applyFont="1" applyFill="1" applyBorder="1" applyAlignment="1">
      <alignment horizontal="left" vertical="center" wrapText="1"/>
    </xf>
    <xf numFmtId="0" fontId="17" fillId="2" borderId="30" xfId="0" applyFont="1" applyFill="1" applyBorder="1" applyAlignment="1" applyProtection="1">
      <alignment horizontal="center" vertical="center" wrapText="1"/>
      <protection locked="0"/>
    </xf>
    <xf numFmtId="0" fontId="32" fillId="0" borderId="4" xfId="0" applyFont="1" applyBorder="1"/>
    <xf numFmtId="0" fontId="32" fillId="0" borderId="4" xfId="0" applyFont="1" applyBorder="1" applyAlignment="1">
      <alignment wrapText="1"/>
    </xf>
    <xf numFmtId="0" fontId="33" fillId="11" borderId="30" xfId="0" applyFont="1" applyFill="1" applyBorder="1" applyAlignment="1" applyProtection="1">
      <alignment vertical="top" wrapText="1"/>
      <protection locked="0"/>
    </xf>
    <xf numFmtId="0" fontId="5" fillId="11" borderId="9" xfId="2" applyFont="1" applyFill="1" applyBorder="1" applyAlignment="1" applyProtection="1">
      <alignment horizontal="center" vertical="top" wrapText="1"/>
    </xf>
    <xf numFmtId="0" fontId="33" fillId="11" borderId="30" xfId="0" applyFont="1" applyFill="1" applyBorder="1" applyAlignment="1" applyProtection="1">
      <alignment horizontal="center" vertical="top" wrapText="1"/>
      <protection locked="0"/>
    </xf>
    <xf numFmtId="164" fontId="17" fillId="11" borderId="30" xfId="0" applyNumberFormat="1" applyFont="1" applyFill="1" applyBorder="1" applyAlignment="1" applyProtection="1">
      <alignment vertical="top" wrapText="1"/>
      <protection locked="0"/>
    </xf>
    <xf numFmtId="15" fontId="9" fillId="0" borderId="0" xfId="2" applyNumberFormat="1" applyFont="1" applyAlignment="1"/>
    <xf numFmtId="14" fontId="1" fillId="0" borderId="4" xfId="0" applyNumberFormat="1" applyFont="1" applyFill="1" applyBorder="1" applyAlignment="1" applyProtection="1">
      <alignment horizontal="center" vertical="top" wrapText="1"/>
      <protection locked="0"/>
    </xf>
    <xf numFmtId="0" fontId="13" fillId="0" borderId="19" xfId="0" applyFont="1" applyBorder="1" applyAlignment="1">
      <alignment horizontal="center" vertical="top"/>
    </xf>
    <xf numFmtId="0" fontId="13" fillId="0" borderId="22" xfId="0" applyFont="1" applyBorder="1" applyAlignment="1">
      <alignment horizontal="center" vertical="top"/>
    </xf>
    <xf numFmtId="0" fontId="13" fillId="0" borderId="20" xfId="0" applyFont="1" applyBorder="1" applyAlignment="1">
      <alignment horizontal="center" vertical="top"/>
    </xf>
    <xf numFmtId="0" fontId="5" fillId="6" borderId="14" xfId="2" applyFont="1" applyFill="1" applyBorder="1" applyAlignment="1">
      <alignment horizontal="center" vertical="top" wrapText="1"/>
    </xf>
    <xf numFmtId="0" fontId="0" fillId="0" borderId="4" xfId="0" applyBorder="1" applyAlignment="1">
      <alignment horizontal="center" vertical="top" wrapText="1"/>
    </xf>
    <xf numFmtId="0" fontId="5" fillId="6" borderId="47" xfId="2" applyFont="1" applyFill="1" applyBorder="1" applyAlignment="1">
      <alignment horizontal="center" vertical="top" wrapText="1"/>
    </xf>
    <xf numFmtId="0" fontId="5" fillId="6" borderId="4" xfId="2" applyFont="1" applyFill="1" applyBorder="1" applyAlignment="1">
      <alignment horizontal="center" vertical="top" wrapText="1"/>
    </xf>
    <xf numFmtId="0" fontId="5" fillId="6" borderId="45" xfId="2" applyFont="1" applyFill="1" applyBorder="1" applyAlignment="1">
      <alignment horizontal="center" vertical="top" wrapText="1"/>
    </xf>
    <xf numFmtId="0" fontId="5" fillId="8" borderId="4"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0" fillId="6" borderId="59" xfId="0" applyFont="1" applyFill="1" applyBorder="1" applyAlignment="1">
      <alignment horizontal="left" vertical="top"/>
    </xf>
    <xf numFmtId="0" fontId="0" fillId="6" borderId="66" xfId="0" applyFont="1" applyFill="1" applyBorder="1" applyAlignment="1">
      <alignment horizontal="left" vertical="top"/>
    </xf>
    <xf numFmtId="0" fontId="0" fillId="6" borderId="60" xfId="0" applyFont="1" applyFill="1" applyBorder="1" applyAlignment="1">
      <alignment horizontal="left" vertical="top"/>
    </xf>
    <xf numFmtId="0" fontId="0" fillId="6" borderId="61" xfId="0" applyFont="1" applyFill="1" applyBorder="1" applyAlignment="1">
      <alignment horizontal="left" vertical="top"/>
    </xf>
    <xf numFmtId="164" fontId="2" fillId="0" borderId="11" xfId="0" quotePrefix="1" applyNumberFormat="1" applyFont="1" applyFill="1" applyBorder="1" applyAlignment="1">
      <alignment horizontal="left" vertical="top"/>
    </xf>
    <xf numFmtId="0" fontId="2" fillId="2" borderId="56"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0" fillId="6" borderId="47" xfId="0" applyFont="1" applyFill="1" applyBorder="1" applyAlignment="1">
      <alignment vertical="top" wrapText="1"/>
    </xf>
    <xf numFmtId="0" fontId="0" fillId="6" borderId="47" xfId="0" applyFont="1" applyFill="1" applyBorder="1" applyAlignment="1">
      <alignment horizontal="center" vertical="top" wrapText="1"/>
    </xf>
    <xf numFmtId="0" fontId="0" fillId="6" borderId="45" xfId="0" applyFont="1" applyFill="1" applyBorder="1" applyAlignment="1">
      <alignment horizontal="center" vertical="top" wrapText="1"/>
    </xf>
    <xf numFmtId="0" fontId="0" fillId="6" borderId="54" xfId="0" applyFont="1" applyFill="1" applyBorder="1" applyAlignment="1">
      <alignment horizontal="center" vertical="top" wrapText="1"/>
    </xf>
    <xf numFmtId="0" fontId="0" fillId="6" borderId="15" xfId="0" applyFont="1" applyFill="1" applyBorder="1" applyAlignment="1">
      <alignment horizontal="center" vertical="top" wrapText="1"/>
    </xf>
    <xf numFmtId="0" fontId="0" fillId="6" borderId="14" xfId="0" applyFont="1" applyFill="1" applyBorder="1" applyAlignment="1">
      <alignment horizontal="center" vertical="top" wrapText="1"/>
    </xf>
    <xf numFmtId="0" fontId="0" fillId="6" borderId="54" xfId="0" applyFont="1" applyFill="1" applyBorder="1" applyAlignment="1">
      <alignment horizontal="center" vertical="center" wrapText="1"/>
    </xf>
    <xf numFmtId="0" fontId="0" fillId="6" borderId="15" xfId="0" applyFont="1" applyFill="1" applyBorder="1" applyAlignment="1">
      <alignment horizontal="center" vertical="center" wrapText="1"/>
    </xf>
    <xf numFmtId="0" fontId="0" fillId="6" borderId="14" xfId="0" applyFont="1" applyFill="1" applyBorder="1" applyAlignment="1">
      <alignment horizontal="center" vertical="center" wrapText="1"/>
    </xf>
    <xf numFmtId="0" fontId="0" fillId="6" borderId="8" xfId="0" applyFont="1" applyFill="1" applyBorder="1" applyAlignment="1">
      <alignment horizontal="center" vertical="top" wrapText="1"/>
    </xf>
    <xf numFmtId="0" fontId="0" fillId="0" borderId="9" xfId="0" applyFont="1" applyBorder="1" applyAlignment="1">
      <alignment horizontal="center" vertical="top" wrapText="1"/>
    </xf>
    <xf numFmtId="0" fontId="0" fillId="0" borderId="50" xfId="0" applyFont="1" applyBorder="1" applyAlignment="1">
      <alignment horizontal="center" vertical="top" wrapText="1"/>
    </xf>
    <xf numFmtId="0" fontId="0" fillId="0" borderId="10" xfId="0" applyFont="1" applyBorder="1" applyAlignment="1">
      <alignment horizontal="center" vertical="top" wrapText="1"/>
    </xf>
    <xf numFmtId="0" fontId="0" fillId="0" borderId="11" xfId="0" applyFont="1" applyBorder="1" applyAlignment="1">
      <alignment horizontal="center" vertical="top" wrapText="1"/>
    </xf>
    <xf numFmtId="0" fontId="0" fillId="0" borderId="52" xfId="0" applyFont="1" applyBorder="1" applyAlignment="1">
      <alignment horizontal="center" vertical="top" wrapText="1"/>
    </xf>
    <xf numFmtId="0" fontId="0" fillId="6" borderId="50" xfId="0" applyFont="1" applyFill="1" applyBorder="1" applyAlignment="1">
      <alignment horizontal="center" vertical="top" wrapText="1"/>
    </xf>
    <xf numFmtId="0" fontId="0" fillId="6" borderId="10" xfId="0" applyFont="1" applyFill="1" applyBorder="1" applyAlignment="1">
      <alignment horizontal="center" vertical="top" wrapText="1"/>
    </xf>
    <xf numFmtId="0" fontId="0" fillId="6" borderId="52" xfId="0" applyFont="1" applyFill="1" applyBorder="1" applyAlignment="1">
      <alignment horizontal="center" vertical="top" wrapText="1"/>
    </xf>
    <xf numFmtId="0" fontId="2" fillId="2" borderId="4" xfId="0" applyFont="1" applyFill="1" applyBorder="1" applyAlignment="1">
      <alignment horizontal="center" vertical="top"/>
    </xf>
    <xf numFmtId="0" fontId="2" fillId="2" borderId="45" xfId="0" applyFont="1" applyFill="1" applyBorder="1" applyAlignment="1">
      <alignment horizontal="center" vertical="top"/>
    </xf>
    <xf numFmtId="0" fontId="2" fillId="11" borderId="4" xfId="0" applyFont="1" applyFill="1" applyBorder="1" applyAlignment="1">
      <alignment horizontal="center" vertical="top"/>
    </xf>
    <xf numFmtId="0" fontId="2" fillId="11" borderId="45" xfId="0" applyFont="1" applyFill="1" applyBorder="1" applyAlignment="1">
      <alignment horizontal="center" vertical="top"/>
    </xf>
    <xf numFmtId="0" fontId="2" fillId="2" borderId="7" xfId="0" applyFont="1" applyFill="1" applyBorder="1" applyAlignment="1">
      <alignment horizontal="center" vertical="top"/>
    </xf>
    <xf numFmtId="0" fontId="2" fillId="2" borderId="15" xfId="0" applyFont="1" applyFill="1" applyBorder="1" applyAlignment="1">
      <alignment horizontal="center" vertical="top"/>
    </xf>
    <xf numFmtId="0" fontId="2" fillId="2" borderId="64" xfId="0" applyFont="1" applyFill="1" applyBorder="1" applyAlignment="1">
      <alignment horizontal="center" vertical="top"/>
    </xf>
    <xf numFmtId="0" fontId="2" fillId="18" borderId="71" xfId="0" applyFont="1" applyFill="1" applyBorder="1" applyAlignment="1">
      <alignment horizontal="center" vertical="center"/>
    </xf>
    <xf numFmtId="0" fontId="2" fillId="18" borderId="72" xfId="0" applyFont="1" applyFill="1" applyBorder="1" applyAlignment="1">
      <alignment horizontal="center" vertical="center"/>
    </xf>
    <xf numFmtId="0" fontId="2" fillId="18" borderId="73" xfId="0" applyFont="1" applyFill="1" applyBorder="1" applyAlignment="1">
      <alignment horizontal="center" vertical="center"/>
    </xf>
    <xf numFmtId="0" fontId="2" fillId="16" borderId="71" xfId="0" applyFont="1" applyFill="1" applyBorder="1" applyAlignment="1">
      <alignment horizontal="center" vertical="center"/>
    </xf>
    <xf numFmtId="0" fontId="2" fillId="16" borderId="72" xfId="0" applyFont="1" applyFill="1" applyBorder="1" applyAlignment="1">
      <alignment horizontal="center" vertical="center"/>
    </xf>
    <xf numFmtId="0" fontId="2" fillId="16" borderId="73" xfId="0" applyFont="1" applyFill="1" applyBorder="1" applyAlignment="1">
      <alignment horizontal="center" vertical="center"/>
    </xf>
    <xf numFmtId="0" fontId="5" fillId="8" borderId="62" xfId="0" applyFont="1" applyFill="1" applyBorder="1" applyAlignment="1">
      <alignment horizontal="center" vertical="center" textRotation="90" wrapText="1"/>
    </xf>
    <xf numFmtId="0" fontId="5" fillId="8" borderId="63" xfId="0" applyFont="1" applyFill="1" applyBorder="1" applyAlignment="1">
      <alignment horizontal="center" vertical="center" textRotation="90" wrapText="1"/>
    </xf>
    <xf numFmtId="0" fontId="5" fillId="8" borderId="48" xfId="0" applyFont="1" applyFill="1" applyBorder="1" applyAlignment="1">
      <alignment horizontal="center" vertical="center" textRotation="90" wrapText="1"/>
    </xf>
    <xf numFmtId="0" fontId="5" fillId="9" borderId="8"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42" xfId="0" applyFont="1" applyFill="1" applyBorder="1" applyAlignment="1">
      <alignment horizontal="center" vertical="center" wrapText="1"/>
    </xf>
    <xf numFmtId="0" fontId="5" fillId="9" borderId="41" xfId="0" applyFont="1" applyFill="1" applyBorder="1" applyAlignment="1">
      <alignment horizontal="center" vertical="center" wrapText="1"/>
    </xf>
    <xf numFmtId="0" fontId="5" fillId="9" borderId="0" xfId="0" applyFont="1" applyFill="1" applyBorder="1" applyAlignment="1">
      <alignment horizontal="center" vertical="center" wrapText="1"/>
    </xf>
    <xf numFmtId="0" fontId="5" fillId="9" borderId="44" xfId="0" applyFont="1" applyFill="1" applyBorder="1" applyAlignment="1">
      <alignment horizontal="center" vertical="center" wrapText="1"/>
    </xf>
    <xf numFmtId="0" fontId="5" fillId="9" borderId="10" xfId="0" applyFont="1" applyFill="1" applyBorder="1" applyAlignment="1">
      <alignment horizontal="center" vertical="center" wrapText="1"/>
    </xf>
    <xf numFmtId="0" fontId="5" fillId="9" borderId="11" xfId="0" applyFont="1" applyFill="1" applyBorder="1" applyAlignment="1">
      <alignment horizontal="center" vertical="center" wrapText="1"/>
    </xf>
    <xf numFmtId="0" fontId="5" fillId="9" borderId="43"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50" xfId="0" applyFont="1" applyFill="1" applyBorder="1" applyAlignment="1">
      <alignment horizontal="center" vertical="center" wrapText="1"/>
    </xf>
    <xf numFmtId="0" fontId="5" fillId="7" borderId="41" xfId="0" applyFont="1" applyFill="1" applyBorder="1" applyAlignment="1">
      <alignment horizontal="center" vertical="center" wrapText="1"/>
    </xf>
    <xf numFmtId="0" fontId="5" fillId="7" borderId="0" xfId="0" applyFont="1" applyFill="1" applyBorder="1" applyAlignment="1">
      <alignment horizontal="center" vertical="center" wrapText="1"/>
    </xf>
    <xf numFmtId="0" fontId="5" fillId="7" borderId="51"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52" xfId="0" applyFont="1" applyFill="1" applyBorder="1" applyAlignment="1">
      <alignment horizontal="center" vertical="center" wrapText="1"/>
    </xf>
    <xf numFmtId="0" fontId="5" fillId="9" borderId="8" xfId="0" applyFont="1" applyFill="1" applyBorder="1" applyAlignment="1">
      <alignment horizontal="center" vertical="center" textRotation="90" wrapText="1"/>
    </xf>
    <xf numFmtId="0" fontId="5" fillId="9" borderId="42" xfId="0" applyFont="1" applyFill="1" applyBorder="1" applyAlignment="1">
      <alignment horizontal="center" vertical="center" textRotation="90" wrapText="1"/>
    </xf>
    <xf numFmtId="0" fontId="5" fillId="9" borderId="41" xfId="0" applyFont="1" applyFill="1" applyBorder="1" applyAlignment="1">
      <alignment horizontal="center" vertical="center" textRotation="90" wrapText="1"/>
    </xf>
    <xf numFmtId="0" fontId="5" fillId="9" borderId="44" xfId="0" applyFont="1" applyFill="1" applyBorder="1" applyAlignment="1">
      <alignment horizontal="center" vertical="center" textRotation="90" wrapText="1"/>
    </xf>
    <xf numFmtId="0" fontId="5" fillId="9" borderId="10" xfId="0" applyFont="1" applyFill="1" applyBorder="1" applyAlignment="1">
      <alignment horizontal="center" vertical="center" textRotation="90" wrapText="1"/>
    </xf>
    <xf numFmtId="0" fontId="5" fillId="9" borderId="43" xfId="0" applyFont="1" applyFill="1" applyBorder="1" applyAlignment="1">
      <alignment horizontal="center" vertical="center" textRotation="90" wrapText="1"/>
    </xf>
    <xf numFmtId="0" fontId="2" fillId="2" borderId="0" xfId="0" applyFont="1" applyFill="1" applyAlignment="1">
      <alignment horizontal="center" vertical="center" textRotation="90"/>
    </xf>
    <xf numFmtId="0" fontId="2" fillId="2" borderId="0" xfId="0" applyFont="1" applyFill="1" applyAlignment="1">
      <alignment horizontal="center"/>
    </xf>
    <xf numFmtId="0" fontId="2" fillId="2" borderId="37" xfId="0" applyFont="1" applyFill="1" applyBorder="1" applyAlignment="1">
      <alignment horizontal="left" vertical="center" wrapText="1"/>
    </xf>
  </cellXfs>
  <cellStyles count="6">
    <cellStyle name="Hyperlink" xfId="3" builtinId="8"/>
    <cellStyle name="Normal" xfId="0" builtinId="0"/>
    <cellStyle name="Normal 11 28 2" xfId="5" xr:uid="{00000000-0005-0000-0000-000002000000}"/>
    <cellStyle name="Normal 2" xfId="2" xr:uid="{00000000-0005-0000-0000-000003000000}"/>
    <cellStyle name="Normal 3" xfId="4" xr:uid="{00000000-0005-0000-0000-000004000000}"/>
    <cellStyle name="Percent" xfId="1" builtinId="5"/>
  </cellStyles>
  <dxfs count="316">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bgColor rgb="FFFF0000"/>
        </patternFill>
      </fill>
    </dxf>
    <dxf>
      <fill>
        <patternFill>
          <bgColor rgb="FFFFC000"/>
        </patternFill>
      </fill>
    </dxf>
    <dxf>
      <fill>
        <patternFill>
          <bgColor rgb="FFFFFF00"/>
        </patternFill>
      </fill>
    </dxf>
    <dxf>
      <fill>
        <patternFill>
          <bgColor rgb="FF92D05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bgColor rgb="FFFFFFCC"/>
        </patternFill>
      </fill>
    </dxf>
    <dxf>
      <fill>
        <patternFill patternType="lightGray">
          <bgColor theme="0"/>
        </patternFill>
      </fill>
    </dxf>
    <dxf>
      <fill>
        <patternFill patternType="lightGray">
          <bgColor theme="0" tint="-4.9989318521683403E-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fgColor auto="1"/>
          <bgColor rgb="FF92D050"/>
        </patternFill>
      </fill>
    </dxf>
    <dxf>
      <fill>
        <patternFill>
          <bgColor rgb="FFFFFF66"/>
        </patternFill>
      </fill>
    </dxf>
    <dxf>
      <fill>
        <patternFill>
          <bgColor rgb="FFFF99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fgColor auto="1"/>
          <bgColor rgb="FF92D050"/>
        </patternFill>
      </fill>
    </dxf>
    <dxf>
      <fill>
        <patternFill>
          <bgColor rgb="FFFFFF66"/>
        </patternFill>
      </fill>
    </dxf>
    <dxf>
      <fill>
        <patternFill>
          <bgColor rgb="FFFF99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fgColor auto="1"/>
          <bgColor rgb="FF92D050"/>
        </patternFill>
      </fill>
    </dxf>
    <dxf>
      <fill>
        <patternFill>
          <bgColor rgb="FFFFFF66"/>
        </patternFill>
      </fill>
    </dxf>
    <dxf>
      <fill>
        <patternFill>
          <bgColor rgb="FFFF99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fgColor auto="1"/>
          <bgColor rgb="FF92D050"/>
        </patternFill>
      </fill>
    </dxf>
    <dxf>
      <fill>
        <patternFill>
          <bgColor rgb="FFFFFF66"/>
        </patternFill>
      </fill>
    </dxf>
    <dxf>
      <fill>
        <patternFill>
          <bgColor rgb="FFFF99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fgColor auto="1"/>
          <bgColor rgb="FF92D050"/>
        </patternFill>
      </fill>
    </dxf>
    <dxf>
      <fill>
        <patternFill>
          <bgColor rgb="FFFFFF66"/>
        </patternFill>
      </fill>
    </dxf>
    <dxf>
      <fill>
        <patternFill>
          <bgColor rgb="FFFF99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fgColor auto="1"/>
          <bgColor rgb="FF92D050"/>
        </patternFill>
      </fill>
    </dxf>
    <dxf>
      <fill>
        <patternFill>
          <bgColor rgb="FFFFFF66"/>
        </patternFill>
      </fill>
    </dxf>
    <dxf>
      <fill>
        <patternFill>
          <bgColor rgb="FFFF99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fgColor auto="1"/>
          <bgColor rgb="FF92D050"/>
        </patternFill>
      </fill>
    </dxf>
    <dxf>
      <fill>
        <patternFill>
          <bgColor rgb="FFFFFF66"/>
        </patternFill>
      </fill>
    </dxf>
    <dxf>
      <fill>
        <patternFill>
          <bgColor rgb="FFFF99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fgColor auto="1"/>
          <bgColor rgb="FF92D050"/>
        </patternFill>
      </fill>
    </dxf>
    <dxf>
      <fill>
        <patternFill>
          <bgColor rgb="FFFFFF66"/>
        </patternFill>
      </fill>
    </dxf>
    <dxf>
      <fill>
        <patternFill>
          <bgColor rgb="FFFF99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fgColor auto="1"/>
          <bgColor rgb="FF92D050"/>
        </patternFill>
      </fill>
    </dxf>
    <dxf>
      <fill>
        <patternFill>
          <bgColor rgb="FFFFFF66"/>
        </patternFill>
      </fill>
    </dxf>
    <dxf>
      <fill>
        <patternFill>
          <bgColor rgb="FFFF99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fgColor auto="1"/>
          <bgColor rgb="FF92D050"/>
        </patternFill>
      </fill>
    </dxf>
    <dxf>
      <fill>
        <patternFill>
          <bgColor rgb="FFFFFF66"/>
        </patternFill>
      </fill>
    </dxf>
    <dxf>
      <fill>
        <patternFill>
          <bgColor rgb="FFFF99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fgColor auto="1"/>
          <bgColor rgb="FF92D050"/>
        </patternFill>
      </fill>
    </dxf>
    <dxf>
      <fill>
        <patternFill>
          <bgColor rgb="FFFFFF66"/>
        </patternFill>
      </fill>
    </dxf>
    <dxf>
      <fill>
        <patternFill>
          <bgColor rgb="FFFF99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fgColor auto="1"/>
          <bgColor rgb="FF92D050"/>
        </patternFill>
      </fill>
    </dxf>
    <dxf>
      <fill>
        <patternFill>
          <bgColor rgb="FFFFFF66"/>
        </patternFill>
      </fill>
    </dxf>
    <dxf>
      <fill>
        <patternFill>
          <bgColor rgb="FFFF99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fgColor auto="1"/>
          <bgColor rgb="FF92D050"/>
        </patternFill>
      </fill>
    </dxf>
    <dxf>
      <fill>
        <patternFill>
          <bgColor rgb="FFFFFF66"/>
        </patternFill>
      </fill>
    </dxf>
    <dxf>
      <fill>
        <patternFill>
          <bgColor rgb="FFFF9900"/>
        </patternFill>
      </fill>
    </dxf>
    <dxf>
      <fill>
        <patternFill>
          <bgColor rgb="FFFF000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patternType="lightGray">
          <bgColor theme="0"/>
        </patternFill>
      </fill>
    </dxf>
    <dxf>
      <fill>
        <patternFill patternType="lightGray">
          <bgColor theme="0"/>
        </patternFill>
      </fill>
    </dxf>
    <dxf>
      <fill>
        <patternFill patternType="lightGray">
          <bgColor theme="0"/>
        </patternFill>
      </fill>
    </dxf>
    <dxf>
      <fill>
        <patternFill>
          <bgColor rgb="FFFF0000"/>
        </patternFill>
      </fill>
    </dxf>
    <dxf>
      <font>
        <color rgb="FF9C0006"/>
      </font>
      <fill>
        <patternFill>
          <bgColor rgb="FFFFC7CE"/>
        </patternFill>
      </fill>
    </dxf>
    <dxf>
      <fill>
        <patternFill>
          <bgColor rgb="FFFFC7CE"/>
        </patternFill>
      </fill>
    </dxf>
    <dxf>
      <font>
        <color rgb="FF9C6500"/>
      </font>
      <fill>
        <patternFill>
          <bgColor rgb="FFFFEB9C"/>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ont>
        <color rgb="FF9C0006"/>
      </font>
      <fill>
        <patternFill>
          <bgColor rgb="FFFFC7CE"/>
        </patternFill>
      </fill>
    </dxf>
    <dxf>
      <fill>
        <patternFill>
          <bgColor rgb="FFFFC7CE"/>
        </patternFill>
      </fill>
    </dxf>
    <dxf>
      <font>
        <color rgb="FF9C6500"/>
      </font>
      <fill>
        <patternFill>
          <bgColor rgb="FFFFEB9C"/>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patternType="lightGray">
          <bgColor theme="0"/>
        </patternFill>
      </fill>
    </dxf>
    <dxf>
      <fill>
        <patternFill patternType="lightGray">
          <bgColor theme="0"/>
        </patternFill>
      </fill>
    </dxf>
    <dxf>
      <fill>
        <patternFill patternType="lightGray"/>
      </fill>
    </dxf>
    <dxf>
      <fill>
        <patternFill patternType="lightGray"/>
      </fill>
    </dxf>
    <dxf>
      <fill>
        <patternFill patternType="lightGray">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ont>
        <color rgb="FF9C0006"/>
      </font>
      <fill>
        <patternFill>
          <bgColor rgb="FFFFC7CE"/>
        </patternFill>
      </fill>
    </dxf>
    <dxf>
      <fill>
        <patternFill>
          <bgColor rgb="FFFFC7CE"/>
        </patternFill>
      </fill>
    </dxf>
    <dxf>
      <font>
        <color rgb="FF9C6500"/>
      </font>
      <fill>
        <patternFill>
          <bgColor rgb="FFFFEB9C"/>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ont>
        <color rgb="FF9C0006"/>
      </font>
      <fill>
        <patternFill>
          <bgColor rgb="FFFFC7CE"/>
        </patternFill>
      </fill>
    </dxf>
    <dxf>
      <fill>
        <patternFill>
          <bgColor rgb="FFFFC7CE"/>
        </patternFill>
      </fill>
    </dxf>
    <dxf>
      <font>
        <color rgb="FF9C6500"/>
      </font>
      <fill>
        <patternFill>
          <bgColor rgb="FFFFEB9C"/>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s>
  <tableStyles count="0" defaultTableStyle="TableStyleMedium9" defaultPivotStyle="PivotStyleLight16"/>
  <colors>
    <mruColors>
      <color rgb="FFFFFFCC"/>
      <color rgb="FF99CCFF"/>
      <color rgb="FFCCFFCC"/>
      <color rgb="FFFF9933"/>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sgg/CO/Cost_and_Outputs_Lib/Data_and_Compliance/DAG/Development_and_Trial/Final_Decision/Working_Docs/RIGs_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
      <sheetName val="GT"/>
      <sheetName val="GD"/>
    </sheetNames>
    <sheetDataSet>
      <sheetData sheetId="0" refreshError="1"/>
      <sheetData sheetId="1"/>
      <sheetData sheetId="2">
        <row r="10">
          <cell r="E10" t="str">
            <v>1.1 Income Statement: Finance</v>
          </cell>
        </row>
        <row r="13">
          <cell r="E13" t="str">
            <v>1.4 Rec to costs tables: Finance</v>
          </cell>
        </row>
        <row r="14">
          <cell r="E14" t="str">
            <v>1.5 Net Debt : Finance</v>
          </cell>
        </row>
        <row r="21">
          <cell r="E21" t="str">
            <v>1.12 Financing  Requirements: Finance</v>
          </cell>
        </row>
        <row r="22">
          <cell r="E22" t="str">
            <v>1.13 DB Pension scheme: Finance</v>
          </cell>
        </row>
        <row r="29">
          <cell r="E29" t="str">
            <v>3.1 Opex cost matrix: Opex</v>
          </cell>
        </row>
        <row r="35">
          <cell r="E35" t="str">
            <v>3.7 Training &amp; Apprentices: Opex</v>
          </cell>
        </row>
        <row r="46">
          <cell r="E46" t="str">
            <v>4.3 LTS, storage &amp; entry: Capex</v>
          </cell>
        </row>
        <row r="48">
          <cell r="E48" t="str">
            <v>4.5 Governor(Replacement): Capex</v>
          </cell>
        </row>
        <row r="56">
          <cell r="E56" t="str">
            <v>5.2d Repex diversions: Repex</v>
          </cell>
        </row>
        <row r="64">
          <cell r="E64" t="str">
            <v>6.2 Network Assets: Network assets</v>
          </cell>
        </row>
        <row r="65">
          <cell r="E65" t="str">
            <v>6.3 Capacity&amp;Storage Asset : Network assets</v>
          </cell>
        </row>
        <row r="72">
          <cell r="E72" t="str">
            <v>7.4 PREs, Reports and Repairs : Outputs</v>
          </cell>
        </row>
        <row r="77">
          <cell r="E77" t="str">
            <v>7.9 Innovation rollout mechanis: Outputs</v>
          </cell>
        </row>
        <row r="78">
          <cell r="E78" t="str">
            <v>7.10 Network Innovation Allowan: Outputs</v>
          </cell>
        </row>
        <row r="79">
          <cell r="E79" t="str">
            <v>7.11 Network Innovation Competi: Outputs</v>
          </cell>
        </row>
        <row r="80">
          <cell r="E80" t="str">
            <v>8.1 Customer Complaints: QoS/GSOPs</v>
          </cell>
        </row>
        <row r="81">
          <cell r="E81" t="str">
            <v>8.2 Customer Satisfaction Surve: QoS/GSOPs</v>
          </cell>
        </row>
        <row r="82">
          <cell r="E82" t="str">
            <v>8.3 Guaranteed Standards : QoS/GSOPs</v>
          </cell>
        </row>
        <row r="83">
          <cell r="E83" t="str">
            <v>8.4 Licence Condition D10: QoS/GSOPs</v>
          </cell>
        </row>
        <row r="84">
          <cell r="E84" t="str">
            <v>8.5 3rd party &amp; water summary : QoS/GSOPs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31"/>
  <sheetViews>
    <sheetView workbookViewId="0">
      <selection activeCell="A6" sqref="A6"/>
    </sheetView>
  </sheetViews>
  <sheetFormatPr defaultRowHeight="12.75" x14ac:dyDescent="0.2"/>
  <cols>
    <col min="1" max="1" width="11.5" style="273" bestFit="1" customWidth="1"/>
    <col min="2" max="3" width="43.75" customWidth="1"/>
    <col min="4" max="5" width="15.25" customWidth="1"/>
    <col min="6" max="6" width="28.25" customWidth="1"/>
  </cols>
  <sheetData>
    <row r="1" spans="1:5" x14ac:dyDescent="0.2">
      <c r="A1" s="270" t="s">
        <v>41</v>
      </c>
      <c r="B1" s="26" t="s">
        <v>42</v>
      </c>
      <c r="C1" s="26" t="s">
        <v>43</v>
      </c>
      <c r="D1" s="26" t="s">
        <v>44</v>
      </c>
      <c r="E1" s="26" t="s">
        <v>45</v>
      </c>
    </row>
    <row r="2" spans="1:5" x14ac:dyDescent="0.2">
      <c r="A2" s="272" t="s">
        <v>835</v>
      </c>
      <c r="B2" s="28"/>
      <c r="C2" s="70" t="s">
        <v>927</v>
      </c>
      <c r="D2" s="69" t="s">
        <v>46</v>
      </c>
      <c r="E2" s="29">
        <v>41990</v>
      </c>
    </row>
    <row r="3" spans="1:5" ht="25.5" x14ac:dyDescent="0.2">
      <c r="A3" s="272" t="s">
        <v>864</v>
      </c>
      <c r="B3" s="70" t="s">
        <v>928</v>
      </c>
      <c r="C3" s="70" t="s">
        <v>952</v>
      </c>
      <c r="D3" s="69" t="s">
        <v>46</v>
      </c>
      <c r="E3" s="29">
        <v>41642</v>
      </c>
    </row>
    <row r="4" spans="1:5" x14ac:dyDescent="0.2">
      <c r="A4" s="272" t="s">
        <v>1213</v>
      </c>
      <c r="B4" s="70" t="s">
        <v>1214</v>
      </c>
      <c r="C4" s="28" t="s">
        <v>1215</v>
      </c>
      <c r="D4" s="27" t="s">
        <v>944</v>
      </c>
      <c r="E4" s="29">
        <v>42356</v>
      </c>
    </row>
    <row r="5" spans="1:5" ht="25.5" x14ac:dyDescent="0.2">
      <c r="A5" s="272" t="s">
        <v>1252</v>
      </c>
      <c r="B5" s="70" t="s">
        <v>928</v>
      </c>
      <c r="C5" s="70" t="s">
        <v>952</v>
      </c>
      <c r="D5" s="69" t="s">
        <v>944</v>
      </c>
      <c r="E5" s="29">
        <v>42398</v>
      </c>
    </row>
    <row r="6" spans="1:5" x14ac:dyDescent="0.2">
      <c r="A6" s="271"/>
      <c r="B6" s="28"/>
      <c r="C6" s="28"/>
      <c r="D6" s="27"/>
      <c r="E6" s="29"/>
    </row>
    <row r="7" spans="1:5" x14ac:dyDescent="0.2">
      <c r="A7" s="271"/>
      <c r="B7" s="28"/>
      <c r="C7" s="28"/>
      <c r="D7" s="27"/>
      <c r="E7" s="29"/>
    </row>
    <row r="8" spans="1:5" x14ac:dyDescent="0.2">
      <c r="A8" s="271"/>
      <c r="B8" s="28"/>
      <c r="C8" s="28"/>
      <c r="D8" s="27"/>
      <c r="E8" s="29"/>
    </row>
    <row r="9" spans="1:5" x14ac:dyDescent="0.2">
      <c r="A9" s="271"/>
      <c r="B9" s="28"/>
      <c r="C9" s="28"/>
      <c r="D9" s="27"/>
      <c r="E9" s="29"/>
    </row>
    <row r="10" spans="1:5" x14ac:dyDescent="0.2">
      <c r="A10" s="271"/>
      <c r="B10" s="28"/>
      <c r="C10" s="28"/>
      <c r="D10" s="27"/>
      <c r="E10" s="29"/>
    </row>
    <row r="11" spans="1:5" x14ac:dyDescent="0.2">
      <c r="A11" s="271"/>
      <c r="B11" s="28"/>
      <c r="C11" s="28"/>
      <c r="D11" s="27"/>
      <c r="E11" s="29"/>
    </row>
    <row r="12" spans="1:5" x14ac:dyDescent="0.2">
      <c r="A12" s="271"/>
      <c r="B12" s="28"/>
      <c r="C12" s="28"/>
      <c r="D12" s="27"/>
      <c r="E12" s="29"/>
    </row>
    <row r="13" spans="1:5" x14ac:dyDescent="0.2">
      <c r="A13" s="271"/>
      <c r="B13" s="28"/>
      <c r="C13" s="28"/>
      <c r="D13" s="27"/>
      <c r="E13" s="29"/>
    </row>
    <row r="14" spans="1:5" x14ac:dyDescent="0.2">
      <c r="A14" s="271"/>
      <c r="B14" s="28"/>
      <c r="C14" s="28"/>
      <c r="D14" s="27"/>
      <c r="E14" s="29"/>
    </row>
    <row r="15" spans="1:5" x14ac:dyDescent="0.2">
      <c r="A15" s="271"/>
      <c r="B15" s="28"/>
      <c r="C15" s="28"/>
      <c r="D15" s="27"/>
      <c r="E15" s="29"/>
    </row>
    <row r="16" spans="1:5" x14ac:dyDescent="0.2">
      <c r="A16" s="271"/>
      <c r="B16" s="28"/>
      <c r="C16" s="28"/>
      <c r="D16" s="27"/>
      <c r="E16" s="29"/>
    </row>
    <row r="17" spans="1:5" x14ac:dyDescent="0.2">
      <c r="A17" s="271"/>
      <c r="B17" s="28"/>
      <c r="C17" s="28"/>
      <c r="D17" s="27"/>
      <c r="E17" s="29"/>
    </row>
    <row r="18" spans="1:5" x14ac:dyDescent="0.2">
      <c r="A18" s="271"/>
      <c r="B18" s="28"/>
      <c r="C18" s="28"/>
      <c r="D18" s="27"/>
      <c r="E18" s="29"/>
    </row>
    <row r="19" spans="1:5" x14ac:dyDescent="0.2">
      <c r="A19" s="271"/>
      <c r="B19" s="28"/>
      <c r="C19" s="28"/>
      <c r="D19" s="27"/>
      <c r="E19" s="29"/>
    </row>
    <row r="20" spans="1:5" x14ac:dyDescent="0.2">
      <c r="A20" s="271"/>
      <c r="B20" s="28"/>
      <c r="C20" s="28"/>
      <c r="D20" s="27"/>
      <c r="E20" s="29"/>
    </row>
    <row r="21" spans="1:5" x14ac:dyDescent="0.2">
      <c r="A21" s="271"/>
      <c r="B21" s="28"/>
      <c r="C21" s="28"/>
      <c r="D21" s="27"/>
      <c r="E21" s="29"/>
    </row>
    <row r="22" spans="1:5" x14ac:dyDescent="0.2">
      <c r="A22" s="271"/>
      <c r="B22" s="28"/>
      <c r="C22" s="28"/>
      <c r="D22" s="27"/>
      <c r="E22" s="29"/>
    </row>
    <row r="23" spans="1:5" x14ac:dyDescent="0.2">
      <c r="A23" s="271"/>
      <c r="B23" s="28"/>
      <c r="C23" s="28"/>
      <c r="D23" s="27"/>
      <c r="E23" s="29"/>
    </row>
    <row r="24" spans="1:5" x14ac:dyDescent="0.2">
      <c r="A24" s="271"/>
      <c r="B24" s="28"/>
      <c r="C24" s="28"/>
      <c r="D24" s="27"/>
      <c r="E24" s="29"/>
    </row>
    <row r="25" spans="1:5" x14ac:dyDescent="0.2">
      <c r="A25" s="271"/>
      <c r="B25" s="28"/>
      <c r="C25" s="28"/>
      <c r="D25" s="27"/>
      <c r="E25" s="29"/>
    </row>
    <row r="26" spans="1:5" x14ac:dyDescent="0.2">
      <c r="A26" s="271"/>
      <c r="B26" s="28"/>
      <c r="C26" s="28"/>
      <c r="D26" s="27"/>
      <c r="E26" s="29"/>
    </row>
    <row r="27" spans="1:5" x14ac:dyDescent="0.2">
      <c r="A27" s="271"/>
      <c r="B27" s="28"/>
      <c r="C27" s="28"/>
      <c r="D27" s="27"/>
      <c r="E27" s="29"/>
    </row>
    <row r="28" spans="1:5" x14ac:dyDescent="0.2">
      <c r="A28" s="271"/>
      <c r="B28" s="28"/>
      <c r="C28" s="28"/>
      <c r="D28" s="27"/>
      <c r="E28" s="29"/>
    </row>
    <row r="29" spans="1:5" x14ac:dyDescent="0.2">
      <c r="A29" s="271"/>
      <c r="B29" s="28"/>
      <c r="C29" s="28"/>
      <c r="D29" s="27"/>
      <c r="E29" s="29"/>
    </row>
    <row r="30" spans="1:5" x14ac:dyDescent="0.2">
      <c r="A30" s="271"/>
      <c r="B30" s="28"/>
      <c r="C30" s="28"/>
      <c r="D30" s="27"/>
      <c r="E30" s="29"/>
    </row>
    <row r="31" spans="1:5" x14ac:dyDescent="0.2">
      <c r="A31" s="271"/>
      <c r="B31" s="28"/>
      <c r="C31" s="28"/>
      <c r="D31" s="27"/>
      <c r="E31" s="29"/>
    </row>
  </sheetData>
  <pageMargins left="0.70866141732283472" right="0.70866141732283472" top="0.74803149606299213" bottom="0.74803149606299213" header="0.31496062992125984" footer="0.31496062992125984"/>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51"/>
  <sheetViews>
    <sheetView topLeftCell="A28" zoomScaleNormal="100" workbookViewId="0">
      <selection activeCell="E52" sqref="E52"/>
    </sheetView>
  </sheetViews>
  <sheetFormatPr defaultRowHeight="12.75" x14ac:dyDescent="0.2"/>
  <cols>
    <col min="1" max="1" width="11.5" style="289" bestFit="1" customWidth="1"/>
    <col min="2" max="2" width="11.5" style="273" bestFit="1" customWidth="1"/>
    <col min="3" max="4" width="17.625" customWidth="1"/>
    <col min="5" max="5" width="68.125" customWidth="1"/>
    <col min="6" max="6" width="11.875" bestFit="1" customWidth="1"/>
    <col min="7" max="7" width="15.25" customWidth="1"/>
    <col min="8" max="8" width="28.25" customWidth="1"/>
  </cols>
  <sheetData>
    <row r="1" spans="1:6" ht="25.5" x14ac:dyDescent="0.2">
      <c r="A1" s="290" t="s">
        <v>879</v>
      </c>
      <c r="B1" s="291" t="s">
        <v>883</v>
      </c>
      <c r="C1" s="292" t="s">
        <v>931</v>
      </c>
      <c r="D1" s="292" t="s">
        <v>884</v>
      </c>
      <c r="E1" s="292" t="s">
        <v>880</v>
      </c>
      <c r="F1" s="292" t="s">
        <v>881</v>
      </c>
    </row>
    <row r="2" spans="1:6" x14ac:dyDescent="0.2">
      <c r="A2" s="288">
        <f>MAX($A$1:A1)+1</f>
        <v>1</v>
      </c>
      <c r="B2" s="272" t="s">
        <v>882</v>
      </c>
      <c r="C2" s="70" t="s">
        <v>908</v>
      </c>
      <c r="D2" s="70"/>
      <c r="E2" s="70" t="s">
        <v>907</v>
      </c>
      <c r="F2" s="69" t="s">
        <v>944</v>
      </c>
    </row>
    <row r="3" spans="1:6" ht="51" x14ac:dyDescent="0.2">
      <c r="A3" s="288">
        <f>MAX($A$1:A2)+1</f>
        <v>2</v>
      </c>
      <c r="B3" s="272" t="s">
        <v>882</v>
      </c>
      <c r="C3" s="70" t="s">
        <v>909</v>
      </c>
      <c r="D3" s="70" t="s">
        <v>910</v>
      </c>
      <c r="E3" s="70" t="s">
        <v>911</v>
      </c>
      <c r="F3" s="69" t="s">
        <v>944</v>
      </c>
    </row>
    <row r="4" spans="1:6" x14ac:dyDescent="0.2">
      <c r="A4" s="288">
        <f>MAX($A$1:A3)+1</f>
        <v>3</v>
      </c>
      <c r="B4" s="272" t="s">
        <v>882</v>
      </c>
      <c r="C4" s="70" t="s">
        <v>912</v>
      </c>
      <c r="D4" s="70" t="s">
        <v>913</v>
      </c>
      <c r="E4" s="70" t="s">
        <v>914</v>
      </c>
      <c r="F4" s="69" t="s">
        <v>944</v>
      </c>
    </row>
    <row r="5" spans="1:6" x14ac:dyDescent="0.2">
      <c r="A5" s="288">
        <f>MAX($A$1:A4)+1</f>
        <v>4</v>
      </c>
      <c r="B5" s="272" t="s">
        <v>882</v>
      </c>
      <c r="C5" s="70" t="s">
        <v>912</v>
      </c>
      <c r="D5" s="70" t="s">
        <v>80</v>
      </c>
      <c r="E5" s="70" t="s">
        <v>915</v>
      </c>
      <c r="F5" s="69" t="s">
        <v>944</v>
      </c>
    </row>
    <row r="6" spans="1:6" ht="38.25" x14ac:dyDescent="0.2">
      <c r="A6" s="288">
        <f>MAX($A$1:A5)+1</f>
        <v>5</v>
      </c>
      <c r="B6" s="272" t="s">
        <v>882</v>
      </c>
      <c r="C6" s="70" t="s">
        <v>916</v>
      </c>
      <c r="D6" s="70" t="s">
        <v>917</v>
      </c>
      <c r="E6" s="70" t="s">
        <v>918</v>
      </c>
      <c r="F6" s="69" t="s">
        <v>944</v>
      </c>
    </row>
    <row r="7" spans="1:6" x14ac:dyDescent="0.2">
      <c r="A7" s="288">
        <f>MAX($A$1:A6)+1</f>
        <v>6</v>
      </c>
      <c r="B7" s="272" t="s">
        <v>882</v>
      </c>
      <c r="C7" s="70" t="s">
        <v>919</v>
      </c>
      <c r="D7" s="28"/>
      <c r="E7" s="70" t="s">
        <v>920</v>
      </c>
      <c r="F7" s="69" t="s">
        <v>944</v>
      </c>
    </row>
    <row r="8" spans="1:6" ht="25.5" x14ac:dyDescent="0.2">
      <c r="A8" s="288">
        <f>MAX($A$1:A7)+1</f>
        <v>7</v>
      </c>
      <c r="B8" s="272" t="s">
        <v>882</v>
      </c>
      <c r="C8" s="70" t="s">
        <v>923</v>
      </c>
      <c r="D8" s="70" t="s">
        <v>922</v>
      </c>
      <c r="E8" s="70" t="s">
        <v>921</v>
      </c>
      <c r="F8" s="69" t="s">
        <v>944</v>
      </c>
    </row>
    <row r="9" spans="1:6" ht="51" x14ac:dyDescent="0.2">
      <c r="A9" s="288">
        <f>MAX($A$1:A8)+1</f>
        <v>8</v>
      </c>
      <c r="B9" s="272" t="s">
        <v>882</v>
      </c>
      <c r="C9" s="70" t="s">
        <v>909</v>
      </c>
      <c r="D9" s="28"/>
      <c r="E9" s="70" t="s">
        <v>924</v>
      </c>
      <c r="F9" s="69" t="s">
        <v>944</v>
      </c>
    </row>
    <row r="10" spans="1:6" ht="51" x14ac:dyDescent="0.2">
      <c r="A10" s="288">
        <f>MAX($A$1:A9)+1</f>
        <v>9</v>
      </c>
      <c r="B10" s="272" t="s">
        <v>882</v>
      </c>
      <c r="C10" s="70" t="s">
        <v>909</v>
      </c>
      <c r="D10" s="28"/>
      <c r="E10" s="70" t="s">
        <v>926</v>
      </c>
      <c r="F10" s="69" t="s">
        <v>944</v>
      </c>
    </row>
    <row r="11" spans="1:6" x14ac:dyDescent="0.2">
      <c r="A11" s="288">
        <f>MAX($A$1:A10)+1</f>
        <v>10</v>
      </c>
      <c r="B11" s="272" t="s">
        <v>882</v>
      </c>
      <c r="C11" s="70" t="s">
        <v>930</v>
      </c>
      <c r="D11" s="28"/>
      <c r="E11" s="70" t="s">
        <v>932</v>
      </c>
      <c r="F11" s="69" t="s">
        <v>944</v>
      </c>
    </row>
    <row r="12" spans="1:6" x14ac:dyDescent="0.2">
      <c r="A12" s="288">
        <f>MAX($A$1:A11)+1</f>
        <v>11</v>
      </c>
      <c r="B12" s="272" t="s">
        <v>882</v>
      </c>
      <c r="C12" s="70" t="s">
        <v>919</v>
      </c>
      <c r="D12" s="28"/>
      <c r="E12" s="70" t="s">
        <v>933</v>
      </c>
      <c r="F12" s="69" t="s">
        <v>944</v>
      </c>
    </row>
    <row r="13" spans="1:6" ht="51" x14ac:dyDescent="0.2">
      <c r="A13" s="288">
        <f>MAX($A$1:A12)+1</f>
        <v>12</v>
      </c>
      <c r="B13" s="272" t="s">
        <v>882</v>
      </c>
      <c r="C13" s="70" t="s">
        <v>909</v>
      </c>
      <c r="D13" s="28"/>
      <c r="E13" s="70" t="s">
        <v>934</v>
      </c>
      <c r="F13" s="69" t="s">
        <v>944</v>
      </c>
    </row>
    <row r="14" spans="1:6" ht="25.5" x14ac:dyDescent="0.2">
      <c r="A14" s="288">
        <f>MAX($A$1:A13)+1</f>
        <v>13</v>
      </c>
      <c r="B14" s="272" t="s">
        <v>882</v>
      </c>
      <c r="C14" s="70" t="s">
        <v>919</v>
      </c>
      <c r="D14" s="28"/>
      <c r="E14" s="70" t="s">
        <v>935</v>
      </c>
      <c r="F14" s="69" t="s">
        <v>944</v>
      </c>
    </row>
    <row r="15" spans="1:6" x14ac:dyDescent="0.2">
      <c r="A15" s="288">
        <f>MAX($A$1:A14)+1</f>
        <v>14</v>
      </c>
      <c r="B15" s="272" t="s">
        <v>882</v>
      </c>
      <c r="C15" s="70" t="s">
        <v>919</v>
      </c>
      <c r="D15" s="28"/>
      <c r="E15" s="70" t="s">
        <v>936</v>
      </c>
      <c r="F15" s="69" t="s">
        <v>944</v>
      </c>
    </row>
    <row r="16" spans="1:6" x14ac:dyDescent="0.2">
      <c r="A16" s="288">
        <f>MAX($A$1:A15)+1</f>
        <v>15</v>
      </c>
      <c r="B16" s="272" t="s">
        <v>882</v>
      </c>
      <c r="C16" s="70" t="s">
        <v>919</v>
      </c>
      <c r="D16" s="28"/>
      <c r="E16" s="70" t="s">
        <v>937</v>
      </c>
      <c r="F16" s="69" t="s">
        <v>944</v>
      </c>
    </row>
    <row r="17" spans="1:6" x14ac:dyDescent="0.2">
      <c r="A17" s="288">
        <f>MAX($A$1:A16)+1</f>
        <v>16</v>
      </c>
      <c r="B17" s="272" t="s">
        <v>882</v>
      </c>
      <c r="C17" s="70" t="s">
        <v>942</v>
      </c>
      <c r="D17" s="28"/>
      <c r="E17" s="70" t="s">
        <v>943</v>
      </c>
      <c r="F17" s="69" t="s">
        <v>944</v>
      </c>
    </row>
    <row r="18" spans="1:6" ht="25.5" x14ac:dyDescent="0.2">
      <c r="A18" s="288">
        <f>MAX($A$1:A17)+1</f>
        <v>17</v>
      </c>
      <c r="B18" s="272" t="s">
        <v>882</v>
      </c>
      <c r="C18" s="70" t="s">
        <v>942</v>
      </c>
      <c r="D18" s="28"/>
      <c r="E18" s="70" t="s">
        <v>945</v>
      </c>
      <c r="F18" s="69" t="s">
        <v>944</v>
      </c>
    </row>
    <row r="19" spans="1:6" ht="38.25" x14ac:dyDescent="0.2">
      <c r="A19" s="288">
        <f>MAX($A$1:A18)+1</f>
        <v>18</v>
      </c>
      <c r="B19" s="272" t="s">
        <v>882</v>
      </c>
      <c r="C19" s="70" t="s">
        <v>916</v>
      </c>
      <c r="D19" s="28"/>
      <c r="E19" s="70" t="s">
        <v>946</v>
      </c>
      <c r="F19" s="69" t="s">
        <v>944</v>
      </c>
    </row>
    <row r="20" spans="1:6" ht="38.25" x14ac:dyDescent="0.2">
      <c r="A20" s="288">
        <f>MAX($A$1:A19)+1</f>
        <v>19</v>
      </c>
      <c r="B20" s="272" t="s">
        <v>882</v>
      </c>
      <c r="C20" s="70" t="s">
        <v>916</v>
      </c>
      <c r="D20" s="28"/>
      <c r="E20" s="70" t="s">
        <v>947</v>
      </c>
      <c r="F20" s="69" t="s">
        <v>944</v>
      </c>
    </row>
    <row r="21" spans="1:6" x14ac:dyDescent="0.2">
      <c r="A21" s="288">
        <f>MAX($A$1:A20)+1</f>
        <v>20</v>
      </c>
      <c r="B21" s="272" t="s">
        <v>882</v>
      </c>
      <c r="C21" s="70" t="s">
        <v>942</v>
      </c>
      <c r="D21" s="28"/>
      <c r="E21" s="70" t="s">
        <v>948</v>
      </c>
      <c r="F21" s="69" t="s">
        <v>944</v>
      </c>
    </row>
    <row r="22" spans="1:6" x14ac:dyDescent="0.2">
      <c r="A22" s="288">
        <f>MAX($A$1:A21)+1</f>
        <v>21</v>
      </c>
      <c r="B22" s="272" t="s">
        <v>882</v>
      </c>
      <c r="C22" s="70" t="s">
        <v>942</v>
      </c>
      <c r="D22" s="28"/>
      <c r="E22" s="70" t="s">
        <v>949</v>
      </c>
      <c r="F22" s="69" t="s">
        <v>944</v>
      </c>
    </row>
    <row r="23" spans="1:6" x14ac:dyDescent="0.2">
      <c r="A23" s="288">
        <f>MAX($A$1:A22)+1</f>
        <v>22</v>
      </c>
      <c r="B23" s="272" t="s">
        <v>882</v>
      </c>
      <c r="C23" s="70" t="s">
        <v>942</v>
      </c>
      <c r="D23" s="28"/>
      <c r="E23" s="70" t="s">
        <v>950</v>
      </c>
      <c r="F23" s="69" t="s">
        <v>944</v>
      </c>
    </row>
    <row r="24" spans="1:6" x14ac:dyDescent="0.2">
      <c r="A24" s="288">
        <f>MAX($A$1:A23)+1</f>
        <v>23</v>
      </c>
      <c r="B24" s="272" t="s">
        <v>882</v>
      </c>
      <c r="C24" s="70" t="s">
        <v>942</v>
      </c>
      <c r="D24" s="28"/>
      <c r="E24" s="70" t="s">
        <v>951</v>
      </c>
      <c r="F24" s="69" t="s">
        <v>944</v>
      </c>
    </row>
    <row r="25" spans="1:6" ht="25.5" x14ac:dyDescent="0.2">
      <c r="A25" s="288">
        <f>MAX($A$1:A24)+1</f>
        <v>24</v>
      </c>
      <c r="B25" s="272" t="s">
        <v>882</v>
      </c>
      <c r="C25" s="70" t="s">
        <v>954</v>
      </c>
      <c r="D25" s="28"/>
      <c r="E25" s="70" t="s">
        <v>953</v>
      </c>
      <c r="F25" s="69" t="s">
        <v>944</v>
      </c>
    </row>
    <row r="26" spans="1:6" x14ac:dyDescent="0.2">
      <c r="A26" s="288">
        <f>MAX($A$1:A25)+1</f>
        <v>25</v>
      </c>
      <c r="B26" s="272" t="s">
        <v>1229</v>
      </c>
      <c r="C26" s="70" t="s">
        <v>919</v>
      </c>
      <c r="D26" s="28"/>
      <c r="E26" s="70" t="s">
        <v>1253</v>
      </c>
      <c r="F26" s="69" t="s">
        <v>944</v>
      </c>
    </row>
    <row r="27" spans="1:6" x14ac:dyDescent="0.2">
      <c r="A27" s="288">
        <f>MAX($A$1:A26)+1</f>
        <v>26</v>
      </c>
      <c r="B27" s="272" t="s">
        <v>1229</v>
      </c>
      <c r="C27" s="70" t="s">
        <v>942</v>
      </c>
      <c r="D27" s="28"/>
      <c r="E27" s="70" t="s">
        <v>1253</v>
      </c>
      <c r="F27" s="69" t="s">
        <v>944</v>
      </c>
    </row>
    <row r="28" spans="1:6" x14ac:dyDescent="0.2">
      <c r="A28" s="288">
        <f>MAX($A$1:A27)+1</f>
        <v>27</v>
      </c>
      <c r="B28" s="272" t="s">
        <v>1229</v>
      </c>
      <c r="C28" s="70" t="s">
        <v>942</v>
      </c>
      <c r="D28" s="28"/>
      <c r="E28" s="70" t="s">
        <v>1254</v>
      </c>
      <c r="F28" s="69" t="s">
        <v>944</v>
      </c>
    </row>
    <row r="29" spans="1:6" ht="25.5" x14ac:dyDescent="0.2">
      <c r="A29" s="288">
        <f>MAX($A$1:A28)+1</f>
        <v>28</v>
      </c>
      <c r="B29" s="272" t="s">
        <v>1229</v>
      </c>
      <c r="C29" s="70" t="s">
        <v>1247</v>
      </c>
      <c r="D29" s="28"/>
      <c r="E29" s="70" t="s">
        <v>1256</v>
      </c>
      <c r="F29" s="69" t="s">
        <v>944</v>
      </c>
    </row>
    <row r="30" spans="1:6" x14ac:dyDescent="0.2">
      <c r="A30" s="288">
        <f>MAX($A$1:A29)+1</f>
        <v>29</v>
      </c>
      <c r="B30" s="272" t="s">
        <v>1229</v>
      </c>
      <c r="C30" s="70" t="s">
        <v>1247</v>
      </c>
      <c r="D30" s="28"/>
      <c r="E30" s="70" t="s">
        <v>1257</v>
      </c>
      <c r="F30" s="69" t="s">
        <v>944</v>
      </c>
    </row>
    <row r="31" spans="1:6" x14ac:dyDescent="0.2">
      <c r="A31" s="288">
        <f>MAX($A$1:A30)+1</f>
        <v>30</v>
      </c>
      <c r="B31" s="272" t="s">
        <v>1229</v>
      </c>
      <c r="C31" s="70" t="s">
        <v>1255</v>
      </c>
      <c r="D31" s="28"/>
      <c r="E31" s="70" t="s">
        <v>1258</v>
      </c>
      <c r="F31" s="69" t="s">
        <v>944</v>
      </c>
    </row>
    <row r="32" spans="1:6" ht="25.5" x14ac:dyDescent="0.2">
      <c r="A32" s="288"/>
      <c r="B32" s="272"/>
      <c r="C32" s="341" t="s">
        <v>1255</v>
      </c>
      <c r="D32" s="28"/>
      <c r="E32" s="341" t="s">
        <v>1259</v>
      </c>
      <c r="F32" s="69" t="s">
        <v>944</v>
      </c>
    </row>
    <row r="33" spans="1:6" x14ac:dyDescent="0.2">
      <c r="A33" s="288">
        <f>MAX($A$1:A32)+1</f>
        <v>31</v>
      </c>
      <c r="B33" s="272" t="s">
        <v>1233</v>
      </c>
      <c r="C33" s="70" t="s">
        <v>942</v>
      </c>
      <c r="D33" s="340"/>
      <c r="E33" s="341" t="s">
        <v>1249</v>
      </c>
      <c r="F33" s="342" t="s">
        <v>944</v>
      </c>
    </row>
    <row r="34" spans="1:6" ht="25.5" x14ac:dyDescent="0.2">
      <c r="A34" s="288">
        <f>MAX($A$1:A33)+1</f>
        <v>32</v>
      </c>
      <c r="B34" s="272" t="s">
        <v>1233</v>
      </c>
      <c r="C34" s="70" t="s">
        <v>942</v>
      </c>
      <c r="D34" s="340"/>
      <c r="E34" s="341" t="s">
        <v>1234</v>
      </c>
      <c r="F34" s="342" t="s">
        <v>944</v>
      </c>
    </row>
    <row r="35" spans="1:6" x14ac:dyDescent="0.2">
      <c r="A35" s="288">
        <f>MAX($A$1:A34)+1</f>
        <v>33</v>
      </c>
      <c r="B35" s="272" t="s">
        <v>1233</v>
      </c>
      <c r="C35" s="70" t="s">
        <v>942</v>
      </c>
      <c r="D35" s="340"/>
      <c r="E35" s="340" t="s">
        <v>1235</v>
      </c>
      <c r="F35" s="342" t="s">
        <v>944</v>
      </c>
    </row>
    <row r="36" spans="1:6" x14ac:dyDescent="0.2">
      <c r="A36" s="288">
        <f>MAX($A$1:A35)+1</f>
        <v>34</v>
      </c>
      <c r="B36" s="272" t="s">
        <v>1233</v>
      </c>
      <c r="C36" s="70" t="s">
        <v>942</v>
      </c>
      <c r="D36" s="340"/>
      <c r="E36" s="343" t="s">
        <v>1237</v>
      </c>
      <c r="F36" s="342" t="s">
        <v>944</v>
      </c>
    </row>
    <row r="37" spans="1:6" x14ac:dyDescent="0.2">
      <c r="A37" s="288">
        <f>MAX($A$1:A36)+1</f>
        <v>35</v>
      </c>
      <c r="B37" s="272" t="s">
        <v>1233</v>
      </c>
      <c r="C37" s="70" t="s">
        <v>942</v>
      </c>
      <c r="D37" s="340"/>
      <c r="E37" s="340" t="s">
        <v>1238</v>
      </c>
      <c r="F37" s="342" t="s">
        <v>944</v>
      </c>
    </row>
    <row r="38" spans="1:6" x14ac:dyDescent="0.2">
      <c r="A38" s="288">
        <f>MAX($A$1:A37)+1</f>
        <v>36</v>
      </c>
      <c r="B38" s="272" t="s">
        <v>1233</v>
      </c>
      <c r="C38" s="70" t="s">
        <v>942</v>
      </c>
      <c r="D38" s="340"/>
      <c r="E38" s="340" t="s">
        <v>1239</v>
      </c>
      <c r="F38" s="342" t="s">
        <v>944</v>
      </c>
    </row>
    <row r="39" spans="1:6" x14ac:dyDescent="0.2">
      <c r="A39" s="288">
        <f>MAX($A$1:A38)+1</f>
        <v>37</v>
      </c>
      <c r="B39" s="272" t="s">
        <v>1233</v>
      </c>
      <c r="C39" s="70" t="s">
        <v>919</v>
      </c>
      <c r="D39" s="340"/>
      <c r="E39" s="345" t="s">
        <v>1240</v>
      </c>
      <c r="F39" s="342" t="s">
        <v>944</v>
      </c>
    </row>
    <row r="40" spans="1:6" ht="51" x14ac:dyDescent="0.2">
      <c r="A40" s="288">
        <f>MAX($A$1:A39)+1</f>
        <v>38</v>
      </c>
      <c r="B40" s="347" t="s">
        <v>1233</v>
      </c>
      <c r="C40" s="348" t="s">
        <v>919</v>
      </c>
      <c r="D40" s="340"/>
      <c r="E40" s="346" t="s">
        <v>1241</v>
      </c>
      <c r="F40" s="342" t="s">
        <v>944</v>
      </c>
    </row>
    <row r="41" spans="1:6" ht="25.5" x14ac:dyDescent="0.2">
      <c r="A41" s="288">
        <f>MAX($A$1:A40)+1</f>
        <v>39</v>
      </c>
      <c r="B41" s="347" t="s">
        <v>1233</v>
      </c>
      <c r="C41" s="348" t="s">
        <v>919</v>
      </c>
      <c r="D41" s="340"/>
      <c r="E41" s="349" t="s">
        <v>1242</v>
      </c>
      <c r="F41" s="342" t="s">
        <v>944</v>
      </c>
    </row>
    <row r="42" spans="1:6" x14ac:dyDescent="0.2">
      <c r="A42" s="288">
        <f>MAX($A$1:A41)+1</f>
        <v>40</v>
      </c>
      <c r="B42" s="347" t="s">
        <v>1233</v>
      </c>
      <c r="C42" s="348" t="s">
        <v>919</v>
      </c>
      <c r="D42" s="340"/>
      <c r="E42" s="345" t="s">
        <v>1248</v>
      </c>
      <c r="F42" s="342" t="s">
        <v>944</v>
      </c>
    </row>
    <row r="43" spans="1:6" x14ac:dyDescent="0.2">
      <c r="A43" s="288">
        <f>MAX($A$1:A42)+1</f>
        <v>41</v>
      </c>
      <c r="B43" s="347" t="s">
        <v>1233</v>
      </c>
      <c r="C43" s="348" t="s">
        <v>919</v>
      </c>
      <c r="D43" s="350"/>
      <c r="E43" s="344" t="s">
        <v>1243</v>
      </c>
      <c r="F43" s="351" t="s">
        <v>944</v>
      </c>
    </row>
    <row r="44" spans="1:6" x14ac:dyDescent="0.2">
      <c r="A44" s="288">
        <f>MAX($A$1:A43)+1</f>
        <v>42</v>
      </c>
      <c r="B44" s="347" t="s">
        <v>1233</v>
      </c>
      <c r="C44" s="348" t="s">
        <v>919</v>
      </c>
      <c r="D44" s="340"/>
      <c r="E44" s="340" t="s">
        <v>1244</v>
      </c>
      <c r="F44" s="342" t="s">
        <v>944</v>
      </c>
    </row>
    <row r="45" spans="1:6" ht="25.5" x14ac:dyDescent="0.2">
      <c r="A45" s="288">
        <f>MAX($A$1:A44)+1</f>
        <v>43</v>
      </c>
      <c r="B45" s="347" t="s">
        <v>1233</v>
      </c>
      <c r="C45" s="348" t="s">
        <v>919</v>
      </c>
      <c r="D45" s="340"/>
      <c r="E45" s="346" t="s">
        <v>1245</v>
      </c>
      <c r="F45" s="342" t="s">
        <v>944</v>
      </c>
    </row>
    <row r="46" spans="1:6" ht="25.5" x14ac:dyDescent="0.2">
      <c r="A46" s="288">
        <f>MAX($A$1:A45)+1</f>
        <v>44</v>
      </c>
      <c r="B46" s="347" t="s">
        <v>1233</v>
      </c>
      <c r="C46" s="348" t="s">
        <v>919</v>
      </c>
      <c r="D46" s="340"/>
      <c r="E46" s="346" t="s">
        <v>1246</v>
      </c>
      <c r="F46" s="342" t="s">
        <v>944</v>
      </c>
    </row>
    <row r="47" spans="1:6" ht="25.5" x14ac:dyDescent="0.2">
      <c r="A47" s="288">
        <f>MAX($A$1:A46)+1</f>
        <v>45</v>
      </c>
      <c r="B47" s="347" t="s">
        <v>1233</v>
      </c>
      <c r="C47" s="340" t="s">
        <v>1247</v>
      </c>
      <c r="D47" s="340"/>
      <c r="E47" s="346" t="s">
        <v>1250</v>
      </c>
      <c r="F47" s="342" t="s">
        <v>944</v>
      </c>
    </row>
    <row r="48" spans="1:6" x14ac:dyDescent="0.2">
      <c r="A48" s="288">
        <f>MAX($A$1:A47)+1</f>
        <v>46</v>
      </c>
      <c r="B48" s="347" t="s">
        <v>1233</v>
      </c>
      <c r="C48" s="340" t="s">
        <v>1247</v>
      </c>
      <c r="D48" s="340"/>
      <c r="E48" s="349" t="s">
        <v>1261</v>
      </c>
      <c r="F48" s="342" t="s">
        <v>944</v>
      </c>
    </row>
    <row r="49" spans="1:6" ht="15" x14ac:dyDescent="0.25">
      <c r="A49" s="288">
        <f>MAX($A$1:A48)+1</f>
        <v>47</v>
      </c>
      <c r="B49" s="347" t="s">
        <v>1233</v>
      </c>
      <c r="C49" s="340" t="s">
        <v>1247</v>
      </c>
      <c r="D49" s="340"/>
      <c r="E49" s="360" t="s">
        <v>1267</v>
      </c>
      <c r="F49" s="342" t="s">
        <v>944</v>
      </c>
    </row>
    <row r="50" spans="1:6" ht="30" x14ac:dyDescent="0.25">
      <c r="A50" s="288">
        <f>MAX($A$1:A49)+1</f>
        <v>48</v>
      </c>
      <c r="B50" s="347" t="s">
        <v>1233</v>
      </c>
      <c r="C50" s="340" t="s">
        <v>1247</v>
      </c>
      <c r="D50" s="340"/>
      <c r="E50" s="361" t="s">
        <v>1268</v>
      </c>
      <c r="F50" s="342" t="s">
        <v>944</v>
      </c>
    </row>
    <row r="51" spans="1:6" ht="30" x14ac:dyDescent="0.25">
      <c r="A51" s="288">
        <f>MAX($A$1:A50)+1</f>
        <v>49</v>
      </c>
      <c r="B51" s="347" t="s">
        <v>1233</v>
      </c>
      <c r="C51" s="70" t="s">
        <v>942</v>
      </c>
      <c r="D51" s="340"/>
      <c r="E51" s="361" t="s">
        <v>1270</v>
      </c>
      <c r="F51" s="342" t="s">
        <v>944</v>
      </c>
    </row>
  </sheetData>
  <pageMargins left="0.70866141732283472" right="0.70866141732283472" top="0.74803149606299213" bottom="0.74803149606299213" header="0.31496062992125984" footer="0.31496062992125984"/>
  <pageSetup paperSize="9" scale="82"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AH257"/>
  <sheetViews>
    <sheetView tabSelected="1" topLeftCell="C1" zoomScale="80" zoomScaleNormal="80" workbookViewId="0">
      <pane ySplit="15" topLeftCell="A16" activePane="bottomLeft" state="frozen"/>
      <selection pane="bottomLeft" activeCell="C15" sqref="C15"/>
    </sheetView>
  </sheetViews>
  <sheetFormatPr defaultRowHeight="14.25" outlineLevelRow="1" outlineLevelCol="1" x14ac:dyDescent="0.2"/>
  <cols>
    <col min="1" max="1" width="10.375" style="7" customWidth="1"/>
    <col min="2" max="2" width="27.5" style="7" customWidth="1"/>
    <col min="3" max="3" width="39.125" style="7" customWidth="1"/>
    <col min="4" max="16" width="6.875" style="8" customWidth="1"/>
    <col min="17" max="17" width="0.625" style="8" customWidth="1"/>
    <col min="18" max="18" width="6.875" style="8" customWidth="1"/>
    <col min="19" max="19" width="0.625" style="6" customWidth="1"/>
    <col min="20" max="20" width="37.625" style="6" customWidth="1"/>
    <col min="21" max="21" width="9" style="6" customWidth="1"/>
    <col min="22" max="22" width="21.5" style="37" hidden="1" customWidth="1" outlineLevel="1"/>
    <col min="23" max="23" width="13.625" style="37" hidden="1" customWidth="1" outlineLevel="1"/>
    <col min="24" max="27" width="26.25" style="37" hidden="1" customWidth="1" outlineLevel="1"/>
    <col min="28" max="28" width="14.5" style="6" hidden="1" customWidth="1" outlineLevel="1"/>
    <col min="29" max="29" width="2.625" style="6" customWidth="1" collapsed="1"/>
    <col min="30" max="30" width="3.5" style="6" customWidth="1" outlineLevel="1"/>
    <col min="31" max="31" width="21.125" style="6" customWidth="1" outlineLevel="1"/>
    <col min="32" max="33" width="48.125" style="6" customWidth="1" outlineLevel="1"/>
    <col min="34" max="34" width="10.625" style="6" customWidth="1" outlineLevel="1"/>
    <col min="35" max="16384" width="9" style="6"/>
  </cols>
  <sheetData>
    <row r="1" spans="1:34" ht="24.75" x14ac:dyDescent="0.3">
      <c r="A1" s="177" t="s">
        <v>735</v>
      </c>
    </row>
    <row r="2" spans="1:34" x14ac:dyDescent="0.2">
      <c r="A2" s="175" t="s">
        <v>849</v>
      </c>
      <c r="C2" s="231">
        <v>1.3</v>
      </c>
    </row>
    <row r="3" spans="1:34" x14ac:dyDescent="0.2">
      <c r="A3" s="175"/>
    </row>
    <row r="4" spans="1:34" x14ac:dyDescent="0.2">
      <c r="A4" s="176" t="s">
        <v>730</v>
      </c>
    </row>
    <row r="5" spans="1:34" hidden="1" outlineLevel="1" x14ac:dyDescent="0.2">
      <c r="A5" s="175"/>
      <c r="B5" s="175" t="s">
        <v>732</v>
      </c>
      <c r="C5" s="175" t="s">
        <v>731</v>
      </c>
    </row>
    <row r="6" spans="1:34" hidden="1" outlineLevel="1" x14ac:dyDescent="0.2">
      <c r="A6" s="7">
        <v>1</v>
      </c>
      <c r="C6" s="7" t="s">
        <v>738</v>
      </c>
    </row>
    <row r="7" spans="1:34" hidden="1" outlineLevel="1" x14ac:dyDescent="0.2">
      <c r="A7" s="7">
        <v>2</v>
      </c>
      <c r="B7" s="7" t="str">
        <f>ADDRESS(ROW($A$12),COLUMN($A$12),4)</f>
        <v>A12</v>
      </c>
      <c r="C7" s="7" t="s">
        <v>734</v>
      </c>
    </row>
    <row r="8" spans="1:34" hidden="1" outlineLevel="1" x14ac:dyDescent="0.2">
      <c r="A8" s="7">
        <v>3</v>
      </c>
      <c r="B8" s="7" t="str">
        <f>ADDRESS(ROW($C$14),COLUMN($C$14),4)</f>
        <v>C14</v>
      </c>
      <c r="C8" s="7" t="s">
        <v>850</v>
      </c>
    </row>
    <row r="9" spans="1:34" hidden="1" outlineLevel="1" x14ac:dyDescent="0.2">
      <c r="A9" s="7">
        <v>4</v>
      </c>
      <c r="B9" s="7" t="s">
        <v>733</v>
      </c>
      <c r="C9" s="7" t="s">
        <v>736</v>
      </c>
    </row>
    <row r="10" spans="1:34" hidden="1" outlineLevel="1" x14ac:dyDescent="0.2">
      <c r="A10" s="7">
        <v>5</v>
      </c>
      <c r="C10" s="7" t="s">
        <v>851</v>
      </c>
    </row>
    <row r="11" spans="1:34" collapsed="1" x14ac:dyDescent="0.2">
      <c r="C11" s="366"/>
    </row>
    <row r="12" spans="1:34" s="10" customFormat="1" x14ac:dyDescent="0.2">
      <c r="A12" s="170" t="s">
        <v>737</v>
      </c>
      <c r="B12" s="174"/>
      <c r="C12" s="363" t="s">
        <v>1271</v>
      </c>
      <c r="D12" s="97" t="s">
        <v>29</v>
      </c>
      <c r="E12" s="97"/>
      <c r="F12" s="97"/>
      <c r="G12" s="97"/>
      <c r="H12" s="100"/>
      <c r="I12" s="15" t="s">
        <v>105</v>
      </c>
      <c r="J12" s="97"/>
      <c r="K12" s="97"/>
      <c r="L12" s="97"/>
      <c r="M12" s="97"/>
      <c r="N12" s="97"/>
      <c r="O12" s="97"/>
      <c r="P12" s="15"/>
      <c r="Q12" s="16"/>
      <c r="R12" s="19" t="s">
        <v>30</v>
      </c>
      <c r="S12" s="6"/>
      <c r="T12" s="241"/>
      <c r="U12" s="6"/>
      <c r="V12" s="37"/>
      <c r="W12" s="37"/>
      <c r="X12" s="37"/>
      <c r="Y12" s="37"/>
      <c r="Z12" s="37"/>
      <c r="AA12" s="37"/>
      <c r="AB12" s="6"/>
    </row>
    <row r="13" spans="1:34" s="10" customFormat="1" x14ac:dyDescent="0.2">
      <c r="A13" s="172" t="s">
        <v>836</v>
      </c>
      <c r="B13" s="173"/>
      <c r="C13" s="192" t="s">
        <v>747</v>
      </c>
      <c r="D13" s="97"/>
      <c r="E13" s="97"/>
      <c r="F13" s="97"/>
      <c r="G13" s="97"/>
      <c r="H13" s="100"/>
      <c r="I13" s="373" t="s">
        <v>103</v>
      </c>
      <c r="J13" s="374"/>
      <c r="K13" s="374"/>
      <c r="L13" s="375"/>
      <c r="M13" s="371" t="s">
        <v>104</v>
      </c>
      <c r="N13" s="372"/>
      <c r="O13" s="372"/>
      <c r="P13" s="81"/>
      <c r="Q13" s="16"/>
      <c r="R13" s="20"/>
      <c r="S13" s="6"/>
      <c r="T13" s="242"/>
      <c r="U13" s="6"/>
      <c r="V13" s="37"/>
      <c r="W13" s="37"/>
      <c r="X13" s="37"/>
      <c r="Y13" s="37"/>
      <c r="Z13" s="37"/>
      <c r="AA13" s="37"/>
      <c r="AB13" s="6"/>
    </row>
    <row r="14" spans="1:34" s="10" customFormat="1" ht="15" thickBot="1" x14ac:dyDescent="0.25">
      <c r="A14" s="30" t="s">
        <v>47</v>
      </c>
      <c r="B14" s="14"/>
      <c r="C14" s="171" t="s">
        <v>53</v>
      </c>
      <c r="D14" s="95"/>
      <c r="E14" s="84" t="s">
        <v>54</v>
      </c>
      <c r="F14" s="96" t="s">
        <v>55</v>
      </c>
      <c r="G14" s="96" t="s">
        <v>49</v>
      </c>
      <c r="H14" s="101" t="s">
        <v>56</v>
      </c>
      <c r="I14" s="103" t="s">
        <v>760</v>
      </c>
      <c r="J14" s="84" t="s">
        <v>97</v>
      </c>
      <c r="K14" s="84" t="s">
        <v>98</v>
      </c>
      <c r="L14" s="104" t="s">
        <v>99</v>
      </c>
      <c r="M14" s="98" t="s">
        <v>100</v>
      </c>
      <c r="N14" s="84" t="s">
        <v>101</v>
      </c>
      <c r="O14" s="84" t="s">
        <v>102</v>
      </c>
      <c r="P14" s="13"/>
      <c r="Q14" s="16"/>
      <c r="R14" s="20" t="s">
        <v>23</v>
      </c>
      <c r="S14" s="6"/>
      <c r="T14" s="242"/>
      <c r="U14" s="6"/>
      <c r="V14" s="37"/>
      <c r="W14" s="37"/>
      <c r="X14" s="37"/>
      <c r="Y14" s="37"/>
      <c r="Z14" s="37"/>
      <c r="AA14" s="37"/>
      <c r="AB14" s="6"/>
    </row>
    <row r="15" spans="1:34" s="10" customFormat="1" ht="102.75" thickBot="1" x14ac:dyDescent="0.25">
      <c r="A15" s="3" t="s">
        <v>24</v>
      </c>
      <c r="B15" s="11" t="s">
        <v>25</v>
      </c>
      <c r="C15" s="11" t="s">
        <v>26</v>
      </c>
      <c r="D15" s="12" t="s">
        <v>29</v>
      </c>
      <c r="E15" s="9" t="s">
        <v>83</v>
      </c>
      <c r="F15" s="9" t="s">
        <v>84</v>
      </c>
      <c r="G15" s="9" t="s">
        <v>85</v>
      </c>
      <c r="H15" s="102" t="s">
        <v>756</v>
      </c>
      <c r="I15" s="105" t="s">
        <v>39</v>
      </c>
      <c r="J15" s="9" t="s">
        <v>38</v>
      </c>
      <c r="K15" s="9" t="s">
        <v>37</v>
      </c>
      <c r="L15" s="102" t="s">
        <v>761</v>
      </c>
      <c r="M15" s="99" t="s">
        <v>769</v>
      </c>
      <c r="N15" s="9" t="s">
        <v>762</v>
      </c>
      <c r="O15" s="9" t="s">
        <v>763</v>
      </c>
      <c r="P15" s="12" t="s">
        <v>105</v>
      </c>
      <c r="Q15" s="16"/>
      <c r="R15" s="59" t="s">
        <v>106</v>
      </c>
      <c r="S15" s="6"/>
      <c r="T15" s="243" t="s">
        <v>770</v>
      </c>
      <c r="U15" s="6"/>
      <c r="V15" s="43" t="s">
        <v>48</v>
      </c>
      <c r="W15" s="44"/>
      <c r="X15" s="44"/>
      <c r="Y15" s="44"/>
      <c r="Z15" s="44"/>
      <c r="AA15" s="45"/>
      <c r="AB15" s="62"/>
      <c r="AD15" s="132" t="s">
        <v>24</v>
      </c>
      <c r="AE15" s="132" t="s">
        <v>25</v>
      </c>
      <c r="AF15" s="46" t="s">
        <v>168</v>
      </c>
      <c r="AG15" s="46" t="s">
        <v>62</v>
      </c>
      <c r="AH15" s="133" t="s">
        <v>863</v>
      </c>
    </row>
    <row r="16" spans="1:34" ht="57" hidden="1" thickBot="1" x14ac:dyDescent="0.25">
      <c r="A16" s="4">
        <f>AD16</f>
        <v>1</v>
      </c>
      <c r="B16" s="58" t="str">
        <f t="shared" ref="B16:B47" ca="1" si="0">IF(OR($AE16=0,$AH16="No"),"",AE16)</f>
        <v>SLC B15</v>
      </c>
      <c r="C16" s="58" t="str">
        <f t="shared" ref="C16:C47" ca="1" si="1">IF(OR($AE16=0,$AH16="No"),"",AF16&amp;CHAR(10)&amp;CHAR(10)&amp;AG16)</f>
        <v xml:space="preserve">1.1 Income Statement: Finance
Standard form of each licensee’s Profit &amp; Loss / Statement of Comprehensive Income, consistent with the Regulatory Accounts. </v>
      </c>
      <c r="D16" s="163" t="str">
        <f>IF(COUNTIF($E16:$H16,"")=4,"",MAX($E16:$H16))</f>
        <v/>
      </c>
      <c r="E16" s="164"/>
      <c r="F16" s="164"/>
      <c r="G16" s="164"/>
      <c r="H16" s="165"/>
      <c r="I16" s="166"/>
      <c r="J16" s="167"/>
      <c r="K16" s="167"/>
      <c r="L16" s="168"/>
      <c r="M16" s="169"/>
      <c r="N16" s="167"/>
      <c r="O16" s="167"/>
      <c r="P16" s="60" t="str">
        <f>IFERROR(MAX(1,MAX($I16:$L16)-ROUND(AVERAGE($M16:$O16),0)),"")</f>
        <v/>
      </c>
      <c r="Q16" s="61"/>
      <c r="R16" s="60" t="str">
        <f ca="1">IFERROR(IF($B16="","",INDEX('Impact-Probability_Matrix'!$C$4:$G$8,MATCH($D16,'Impact-Probability_Matrix'!$C$4:$C$8,0),MATCH($P16,'Impact-Probability_Matrix'!$C$4:$G$4,0))),"-")</f>
        <v>-</v>
      </c>
      <c r="T16" s="244"/>
      <c r="V16" s="42" t="s">
        <v>50</v>
      </c>
      <c r="W16" s="42" t="s">
        <v>59</v>
      </c>
      <c r="X16" s="42" t="s">
        <v>51</v>
      </c>
      <c r="Y16" s="42" t="s">
        <v>52</v>
      </c>
      <c r="Z16" s="42" t="s">
        <v>53</v>
      </c>
      <c r="AA16" s="42" t="s">
        <v>75</v>
      </c>
      <c r="AB16" s="63" t="s">
        <v>86</v>
      </c>
      <c r="AD16" s="127">
        <v>1</v>
      </c>
      <c r="AE16" s="162" t="str">
        <f t="shared" ref="AE16:AH35" ca="1" si="2">IFERROR(INDEX(INDIRECT($Z$33),MATCH($AD16,INDIRECT($X$33),0),MATCH(AE$15,INDIRECT($Y$33),0)),"")</f>
        <v>SLC B15</v>
      </c>
      <c r="AF16" s="162" t="str">
        <f t="shared" ca="1" si="2"/>
        <v>1.1 Income Statement: Finance</v>
      </c>
      <c r="AG16" s="162" t="str">
        <f t="shared" ca="1" si="2"/>
        <v xml:space="preserve">Standard form of each licensee’s Profit &amp; Loss / Statement of Comprehensive Income, consistent with the Regulatory Accounts. </v>
      </c>
      <c r="AH16" s="162">
        <f t="shared" ca="1" si="2"/>
        <v>0</v>
      </c>
    </row>
    <row r="17" spans="1:34" ht="57" hidden="1" thickBot="1" x14ac:dyDescent="0.25">
      <c r="A17" s="4">
        <f t="shared" ref="A17:A80" si="3">AD17</f>
        <v>2</v>
      </c>
      <c r="B17" s="58" t="str">
        <f t="shared" ca="1" si="0"/>
        <v>SLC B15</v>
      </c>
      <c r="C17" s="58" t="str">
        <f t="shared" ca="1" si="1"/>
        <v>1.2 Financial Position: Finance
Standard form of each licensee’s cash flow position consistent with the Regulatory Accounts.</v>
      </c>
      <c r="D17" s="163" t="str">
        <f t="shared" ref="D17:D80" si="4">IF(COUNTIF($E17:$H17,"")=4,"",MAX($E17:$H17))</f>
        <v/>
      </c>
      <c r="E17" s="164"/>
      <c r="F17" s="164"/>
      <c r="G17" s="164"/>
      <c r="H17" s="165"/>
      <c r="I17" s="166"/>
      <c r="J17" s="167"/>
      <c r="K17" s="167"/>
      <c r="L17" s="168"/>
      <c r="M17" s="169"/>
      <c r="N17" s="167"/>
      <c r="O17" s="167"/>
      <c r="P17" s="60" t="str">
        <f t="shared" ref="P17:P80" si="5">IFERROR(MAX(1,MAX($I17:$L17)-ROUND(AVERAGE($M17:$O17),0)),"")</f>
        <v/>
      </c>
      <c r="Q17" s="61"/>
      <c r="R17" s="60" t="str">
        <f ca="1">IFERROR(IF($B17="","",INDEX('Impact-Probability_Matrix'!$C$4:$G$8,MATCH($D17,'Impact-Probability_Matrix'!$C$4:$C$8,0),MATCH($P17,'Impact-Probability_Matrix'!$C$4:$G$4,0))),"-")</f>
        <v>-</v>
      </c>
      <c r="T17" s="244"/>
      <c r="V17" s="368">
        <v>4</v>
      </c>
      <c r="W17" s="34" t="s">
        <v>54</v>
      </c>
      <c r="X17" s="40" t="s">
        <v>57</v>
      </c>
      <c r="Y17" s="40" t="s">
        <v>57</v>
      </c>
      <c r="Z17" s="40" t="s">
        <v>57</v>
      </c>
      <c r="AA17" s="40" t="s">
        <v>83</v>
      </c>
      <c r="AB17" s="64" t="str">
        <f>CONCATENATE($W17,". "&amp;HLOOKUP($C$14,$X$16:$AA$21,ROW($W17)-ROW($W$15),FALSE))</f>
        <v>a. Revenue impact</v>
      </c>
      <c r="AD17" s="127">
        <v>2</v>
      </c>
      <c r="AE17" s="162" t="str">
        <f t="shared" ca="1" si="2"/>
        <v>SLC B15</v>
      </c>
      <c r="AF17" s="162" t="str">
        <f t="shared" ca="1" si="2"/>
        <v>1.2 Financial Position: Finance</v>
      </c>
      <c r="AG17" s="162" t="str">
        <f t="shared" ca="1" si="2"/>
        <v>Standard form of each licensee’s cash flow position consistent with the Regulatory Accounts.</v>
      </c>
      <c r="AH17" s="162">
        <f t="shared" ca="1" si="2"/>
        <v>0</v>
      </c>
    </row>
    <row r="18" spans="1:34" ht="57" hidden="1" thickBot="1" x14ac:dyDescent="0.25">
      <c r="A18" s="4">
        <f t="shared" si="3"/>
        <v>3</v>
      </c>
      <c r="B18" s="58" t="str">
        <f t="shared" ca="1" si="0"/>
        <v>SLC B15</v>
      </c>
      <c r="C18" s="58" t="str">
        <f t="shared" ca="1" si="1"/>
        <v>1.3 Cashflow: Finance
Standard form of each licensee’s cash flow position consistent with the Regulatory Accounts.</v>
      </c>
      <c r="D18" s="163"/>
      <c r="E18" s="164"/>
      <c r="F18" s="164"/>
      <c r="G18" s="164"/>
      <c r="H18" s="165"/>
      <c r="I18" s="166"/>
      <c r="J18" s="167"/>
      <c r="K18" s="167"/>
      <c r="L18" s="168"/>
      <c r="M18" s="169"/>
      <c r="N18" s="167"/>
      <c r="O18" s="167"/>
      <c r="P18" s="60"/>
      <c r="Q18" s="61"/>
      <c r="R18" s="60"/>
      <c r="T18" s="244"/>
      <c r="V18" s="369"/>
      <c r="W18" s="35" t="s">
        <v>55</v>
      </c>
      <c r="X18" s="31" t="s">
        <v>58</v>
      </c>
      <c r="Y18" s="31" t="s">
        <v>58</v>
      </c>
      <c r="Z18" s="31" t="s">
        <v>58</v>
      </c>
      <c r="AA18" s="31" t="s">
        <v>84</v>
      </c>
      <c r="AB18" s="65" t="str">
        <f>CONCATENATE($W18,". "&amp;HLOOKUP($C$14,$X$16:$AA$21,ROW($W18)-ROW($W$15),FALSE))</f>
        <v>b. Market competition</v>
      </c>
      <c r="AD18" s="127">
        <v>3</v>
      </c>
      <c r="AE18" s="162" t="str">
        <f t="shared" ca="1" si="2"/>
        <v>SLC B15</v>
      </c>
      <c r="AF18" s="162" t="str">
        <f t="shared" ca="1" si="2"/>
        <v>1.3 Cashflow: Finance</v>
      </c>
      <c r="AG18" s="162" t="str">
        <f t="shared" ca="1" si="2"/>
        <v>Standard form of each licensee’s cash flow position consistent with the Regulatory Accounts.</v>
      </c>
      <c r="AH18" s="162">
        <f t="shared" ca="1" si="2"/>
        <v>0</v>
      </c>
    </row>
    <row r="19" spans="1:34" ht="57" hidden="1" thickBot="1" x14ac:dyDescent="0.25">
      <c r="A19" s="4">
        <f t="shared" si="3"/>
        <v>4</v>
      </c>
      <c r="B19" s="58" t="str">
        <f t="shared" ca="1" si="0"/>
        <v>SLC B15</v>
      </c>
      <c r="C19" s="58" t="str">
        <f t="shared" ca="1" si="1"/>
        <v>1.4 Rec to cost tables: Finance
Reconcile Opex and Capex balances derived from the Regulatory Accounts to the values reported in the cost tables.</v>
      </c>
      <c r="D19" s="163" t="str">
        <f t="shared" si="4"/>
        <v/>
      </c>
      <c r="E19" s="164"/>
      <c r="F19" s="164"/>
      <c r="G19" s="164"/>
      <c r="H19" s="165"/>
      <c r="I19" s="166"/>
      <c r="J19" s="167"/>
      <c r="K19" s="167"/>
      <c r="L19" s="168"/>
      <c r="M19" s="169"/>
      <c r="N19" s="167"/>
      <c r="O19" s="167"/>
      <c r="P19" s="60" t="str">
        <f t="shared" si="5"/>
        <v/>
      </c>
      <c r="Q19" s="61"/>
      <c r="R19" s="60" t="str">
        <f ca="1">IFERROR(IF($B19="","",INDEX('Impact-Probability_Matrix'!$C$4:$G$8,MATCH($D19,'Impact-Probability_Matrix'!$C$4:$C$8,0),MATCH($P19,'Impact-Probability_Matrix'!$C$4:$G$4,0))),"-")</f>
        <v>-</v>
      </c>
      <c r="T19" s="244"/>
      <c r="V19" s="369"/>
      <c r="W19" s="35" t="s">
        <v>49</v>
      </c>
      <c r="X19" s="41" t="s">
        <v>36</v>
      </c>
      <c r="Y19" s="41" t="s">
        <v>36</v>
      </c>
      <c r="Z19" s="41" t="s">
        <v>36</v>
      </c>
      <c r="AA19" s="41" t="s">
        <v>85</v>
      </c>
      <c r="AB19" s="66" t="str">
        <f>CONCATENATE($W19,". "&amp;HLOOKUP($C$14,$X$16:$AA$21,ROW($W19)-ROW($W$15),FALSE))</f>
        <v>c. Comparative efficiency</v>
      </c>
      <c r="AD19" s="127">
        <v>4</v>
      </c>
      <c r="AE19" s="162" t="str">
        <f t="shared" ca="1" si="2"/>
        <v>SLC B15</v>
      </c>
      <c r="AF19" s="162" t="str">
        <f t="shared" ca="1" si="2"/>
        <v>1.4 Rec to cost tables: Finance</v>
      </c>
      <c r="AG19" s="162" t="str">
        <f t="shared" ca="1" si="2"/>
        <v>Reconcile Opex and Capex balances derived from the Regulatory Accounts to the values reported in the cost tables.</v>
      </c>
      <c r="AH19" s="162">
        <f t="shared" ca="1" si="2"/>
        <v>0</v>
      </c>
    </row>
    <row r="20" spans="1:34" ht="45.75" hidden="1" thickBot="1" x14ac:dyDescent="0.25">
      <c r="A20" s="4">
        <f t="shared" si="3"/>
        <v>5</v>
      </c>
      <c r="B20" s="58" t="str">
        <f t="shared" ca="1" si="0"/>
        <v>SLC B15</v>
      </c>
      <c r="C20" s="58" t="str">
        <f t="shared" ca="1" si="1"/>
        <v xml:space="preserve">1.5 Net Debt: Finance
Details of all debt instruments and associated financial derivatives by type. </v>
      </c>
      <c r="D20" s="163" t="str">
        <f t="shared" si="4"/>
        <v/>
      </c>
      <c r="E20" s="164"/>
      <c r="F20" s="164"/>
      <c r="G20" s="164"/>
      <c r="H20" s="165"/>
      <c r="I20" s="166"/>
      <c r="J20" s="167"/>
      <c r="K20" s="167"/>
      <c r="L20" s="168"/>
      <c r="M20" s="169"/>
      <c r="N20" s="167"/>
      <c r="O20" s="167"/>
      <c r="P20" s="60" t="str">
        <f t="shared" si="5"/>
        <v/>
      </c>
      <c r="Q20" s="61"/>
      <c r="R20" s="60" t="str">
        <f ca="1">IFERROR(IF($B20="","",INDEX('Impact-Probability_Matrix'!$C$4:$G$8,MATCH($D20,'Impact-Probability_Matrix'!$C$4:$C$8,0),MATCH($P20,'Impact-Probability_Matrix'!$C$4:$G$4,0))),"-")</f>
        <v>-</v>
      </c>
      <c r="T20" s="244"/>
      <c r="V20" s="369"/>
      <c r="W20" s="35" t="s">
        <v>56</v>
      </c>
      <c r="X20" s="31" t="s">
        <v>36</v>
      </c>
      <c r="Y20" s="31" t="s">
        <v>36</v>
      </c>
      <c r="Z20" s="31" t="s">
        <v>36</v>
      </c>
      <c r="AA20" s="31" t="s">
        <v>36</v>
      </c>
      <c r="AB20" s="65" t="str">
        <f>CONCATENATE($W20,". "&amp;HLOOKUP($C$14,$X$16:$AA$21,ROW($W20)-ROW($W$15),FALSE))</f>
        <v>d. Comparative efficiency</v>
      </c>
      <c r="AD20" s="127">
        <v>5</v>
      </c>
      <c r="AE20" s="162" t="str">
        <f t="shared" ca="1" si="2"/>
        <v>SLC B15</v>
      </c>
      <c r="AF20" s="162" t="str">
        <f t="shared" ca="1" si="2"/>
        <v>1.5 Net Debt: Finance</v>
      </c>
      <c r="AG20" s="162" t="str">
        <f t="shared" ca="1" si="2"/>
        <v xml:space="preserve">Details of all debt instruments and associated financial derivatives by type. </v>
      </c>
      <c r="AH20" s="162">
        <f t="shared" ca="1" si="2"/>
        <v>0</v>
      </c>
    </row>
    <row r="21" spans="1:34" ht="34.5" hidden="1" thickBot="1" x14ac:dyDescent="0.25">
      <c r="A21" s="4">
        <f t="shared" si="3"/>
        <v>6</v>
      </c>
      <c r="B21" s="58" t="str">
        <f t="shared" ca="1" si="0"/>
        <v>SLC B15</v>
      </c>
      <c r="C21" s="58" t="str">
        <f t="shared" ca="1" si="1"/>
        <v xml:space="preserve">1.6 Disposals: Finance
Information relating to fixed asset disposals.  </v>
      </c>
      <c r="D21" s="163" t="str">
        <f t="shared" si="4"/>
        <v/>
      </c>
      <c r="E21" s="164"/>
      <c r="F21" s="164"/>
      <c r="G21" s="164"/>
      <c r="H21" s="165"/>
      <c r="I21" s="166"/>
      <c r="J21" s="167"/>
      <c r="K21" s="167"/>
      <c r="L21" s="168"/>
      <c r="M21" s="169"/>
      <c r="N21" s="167"/>
      <c r="O21" s="167"/>
      <c r="P21" s="60" t="str">
        <f t="shared" si="5"/>
        <v/>
      </c>
      <c r="Q21" s="61"/>
      <c r="R21" s="60" t="str">
        <f ca="1">IFERROR(IF($B21="","",INDEX('Impact-Probability_Matrix'!$C$4:$G$8,MATCH($D21,'Impact-Probability_Matrix'!$C$4:$C$8,0),MATCH($P21,'Impact-Probability_Matrix'!$C$4:$G$4,0))),"-")</f>
        <v>-</v>
      </c>
      <c r="T21" s="244"/>
      <c r="V21" s="370"/>
      <c r="W21" s="36"/>
      <c r="X21" s="32"/>
      <c r="Y21" s="32"/>
      <c r="Z21" s="32"/>
      <c r="AA21" s="32"/>
      <c r="AB21" s="67" t="str">
        <f>CONCATENATE($W21,". "&amp;HLOOKUP($C$14,$X$16:$AA$21,ROW($W21)-ROW($W$15),FALSE))</f>
        <v xml:space="preserve">. </v>
      </c>
      <c r="AD21" s="127">
        <v>6</v>
      </c>
      <c r="AE21" s="162" t="str">
        <f t="shared" ca="1" si="2"/>
        <v>SLC B15</v>
      </c>
      <c r="AF21" s="162" t="str">
        <f t="shared" ca="1" si="2"/>
        <v>1.6 Disposals: Finance</v>
      </c>
      <c r="AG21" s="162" t="str">
        <f t="shared" ca="1" si="2"/>
        <v xml:space="preserve">Information relating to fixed asset disposals.  </v>
      </c>
      <c r="AH21" s="162">
        <f t="shared" ca="1" si="2"/>
        <v>0</v>
      </c>
    </row>
    <row r="22" spans="1:34" ht="45.75" hidden="1" thickBot="1" x14ac:dyDescent="0.25">
      <c r="A22" s="4">
        <f t="shared" si="3"/>
        <v>7</v>
      </c>
      <c r="B22" s="58" t="str">
        <f t="shared" ca="1" si="0"/>
        <v>SLC B15</v>
      </c>
      <c r="C22" s="58" t="str">
        <f t="shared" ca="1" si="1"/>
        <v>1.7 Tax computation: Finance
Show how the licensee arrives at the current tax charge</v>
      </c>
      <c r="D22" s="163" t="str">
        <f t="shared" si="4"/>
        <v/>
      </c>
      <c r="E22" s="164"/>
      <c r="F22" s="164"/>
      <c r="G22" s="164"/>
      <c r="H22" s="165"/>
      <c r="I22" s="166"/>
      <c r="J22" s="167"/>
      <c r="K22" s="167"/>
      <c r="L22" s="168"/>
      <c r="M22" s="169"/>
      <c r="N22" s="167"/>
      <c r="O22" s="167"/>
      <c r="P22" s="60" t="str">
        <f t="shared" si="5"/>
        <v/>
      </c>
      <c r="Q22" s="61"/>
      <c r="R22" s="60" t="str">
        <f ca="1">IFERROR(IF($B22="","",INDEX('Impact-Probability_Matrix'!$C$4:$G$8,MATCH($D22,'Impact-Probability_Matrix'!$C$4:$C$8,0),MATCH($P22,'Impact-Probability_Matrix'!$C$4:$G$4,0))),"-")</f>
        <v>-</v>
      </c>
      <c r="T22" s="244"/>
      <c r="V22" s="33"/>
      <c r="W22" s="33"/>
      <c r="X22" s="33"/>
      <c r="Y22" s="33"/>
      <c r="AD22" s="127">
        <v>7</v>
      </c>
      <c r="AE22" s="162" t="str">
        <f t="shared" ca="1" si="2"/>
        <v>SLC B15</v>
      </c>
      <c r="AF22" s="162" t="str">
        <f t="shared" ca="1" si="2"/>
        <v>1.7 Tax computation: Finance</v>
      </c>
      <c r="AG22" s="162" t="str">
        <f t="shared" ca="1" si="2"/>
        <v>Show how the licensee arrives at the current tax charge</v>
      </c>
      <c r="AH22" s="162">
        <f t="shared" ca="1" si="2"/>
        <v>0</v>
      </c>
    </row>
    <row r="23" spans="1:34" ht="57" hidden="1" thickBot="1" x14ac:dyDescent="0.25">
      <c r="A23" s="4">
        <f t="shared" si="3"/>
        <v>8</v>
      </c>
      <c r="B23" s="58" t="str">
        <f t="shared" ca="1" si="0"/>
        <v>SLC B15</v>
      </c>
      <c r="C23" s="58" t="str">
        <f t="shared" ca="1" si="1"/>
        <v>1.8 Tax pools: Finance
Annual additions in the regulatory financial year and movements in capital allowances for the licensee.</v>
      </c>
      <c r="D23" s="163" t="str">
        <f t="shared" si="4"/>
        <v/>
      </c>
      <c r="E23" s="164"/>
      <c r="F23" s="164"/>
      <c r="G23" s="164"/>
      <c r="H23" s="165"/>
      <c r="I23" s="166"/>
      <c r="J23" s="167"/>
      <c r="K23" s="167"/>
      <c r="L23" s="168"/>
      <c r="M23" s="169"/>
      <c r="N23" s="167"/>
      <c r="O23" s="167"/>
      <c r="P23" s="60" t="str">
        <f t="shared" si="5"/>
        <v/>
      </c>
      <c r="Q23" s="61"/>
      <c r="R23" s="60" t="str">
        <f ca="1">IFERROR(IF($B23="","",INDEX('Impact-Probability_Matrix'!$C$4:$G$8,MATCH($D23,'Impact-Probability_Matrix'!$C$4:$C$8,0),MATCH($P23,'Impact-Probability_Matrix'!$C$4:$G$4,0))),"-")</f>
        <v>-</v>
      </c>
      <c r="T23" s="244"/>
      <c r="V23" s="33"/>
      <c r="W23" s="33"/>
      <c r="X23" s="33"/>
      <c r="Y23" s="33"/>
      <c r="AD23" s="127">
        <v>8</v>
      </c>
      <c r="AE23" s="162" t="str">
        <f t="shared" ca="1" si="2"/>
        <v>SLC B15</v>
      </c>
      <c r="AF23" s="162" t="str">
        <f t="shared" ca="1" si="2"/>
        <v>1.8 Tax pools: Finance</v>
      </c>
      <c r="AG23" s="162" t="str">
        <f t="shared" ca="1" si="2"/>
        <v>Annual additions in the regulatory financial year and movements in capital allowances for the licensee.</v>
      </c>
      <c r="AH23" s="162">
        <f t="shared" ca="1" si="2"/>
        <v>0</v>
      </c>
    </row>
    <row r="24" spans="1:34" ht="68.25" hidden="1" thickBot="1" x14ac:dyDescent="0.25">
      <c r="A24" s="4">
        <f t="shared" si="3"/>
        <v>9</v>
      </c>
      <c r="B24" s="58" t="str">
        <f t="shared" ca="1" si="0"/>
        <v>SLC B15</v>
      </c>
      <c r="C24" s="58" t="str">
        <f t="shared" ca="1" si="1"/>
        <v xml:space="preserve">1.9 Tax allocations: Finance
Allocation of Totex spend to capital allowance pools for the licensee consistent with the numbers in the Regulatory Accounts for the year. </v>
      </c>
      <c r="D24" s="163" t="str">
        <f t="shared" si="4"/>
        <v/>
      </c>
      <c r="E24" s="164"/>
      <c r="F24" s="164"/>
      <c r="G24" s="164"/>
      <c r="H24" s="165"/>
      <c r="I24" s="166"/>
      <c r="J24" s="167"/>
      <c r="K24" s="167"/>
      <c r="L24" s="168"/>
      <c r="M24" s="169"/>
      <c r="N24" s="167"/>
      <c r="O24" s="167"/>
      <c r="P24" s="60" t="str">
        <f t="shared" si="5"/>
        <v/>
      </c>
      <c r="Q24" s="61"/>
      <c r="R24" s="60" t="str">
        <f ca="1">IFERROR(IF($B24="","",INDEX('Impact-Probability_Matrix'!$C$4:$G$8,MATCH($D24,'Impact-Probability_Matrix'!$C$4:$C$8,0),MATCH($P24,'Impact-Probability_Matrix'!$C$4:$G$4,0))),"-")</f>
        <v>-</v>
      </c>
      <c r="T24" s="244"/>
      <c r="V24" s="38"/>
      <c r="W24" s="38"/>
      <c r="X24" s="33"/>
      <c r="Y24" s="33"/>
      <c r="AD24" s="127">
        <v>9</v>
      </c>
      <c r="AE24" s="162" t="str">
        <f t="shared" ca="1" si="2"/>
        <v>SLC B15</v>
      </c>
      <c r="AF24" s="162" t="str">
        <f t="shared" ca="1" si="2"/>
        <v>1.9 Tax allocations: Finance</v>
      </c>
      <c r="AG24" s="162" t="str">
        <f t="shared" ca="1" si="2"/>
        <v xml:space="preserve">Allocation of Totex spend to capital allowance pools for the licensee consistent with the numbers in the Regulatory Accounts for the year. </v>
      </c>
      <c r="AH24" s="162">
        <f t="shared" ca="1" si="2"/>
        <v>0</v>
      </c>
    </row>
    <row r="25" spans="1:34" ht="57" hidden="1" thickBot="1" x14ac:dyDescent="0.25">
      <c r="A25" s="4">
        <f t="shared" si="3"/>
        <v>10</v>
      </c>
      <c r="B25" s="58" t="str">
        <f t="shared" ca="1" si="0"/>
        <v>SLC B15</v>
      </c>
      <c r="C25" s="58" t="str">
        <f t="shared" ca="1" si="1"/>
        <v xml:space="preserve">1.10 Tax allocations CT600: Finance
Allocation of Totex spend to capital allowance pools for the licensee consistent with the CT600 tax return submitted. </v>
      </c>
      <c r="D25" s="163" t="str">
        <f t="shared" si="4"/>
        <v/>
      </c>
      <c r="E25" s="164"/>
      <c r="F25" s="164"/>
      <c r="G25" s="164"/>
      <c r="H25" s="165"/>
      <c r="I25" s="166"/>
      <c r="J25" s="167"/>
      <c r="K25" s="167"/>
      <c r="L25" s="168"/>
      <c r="M25" s="169"/>
      <c r="N25" s="167"/>
      <c r="O25" s="167"/>
      <c r="P25" s="60" t="str">
        <f t="shared" si="5"/>
        <v/>
      </c>
      <c r="Q25" s="61"/>
      <c r="R25" s="60" t="str">
        <f ca="1">IFERROR(IF($B25="","",INDEX('Impact-Probability_Matrix'!$C$4:$G$8,MATCH($D25,'Impact-Probability_Matrix'!$C$4:$C$8,0),MATCH($P25,'Impact-Probability_Matrix'!$C$4:$G$4,0))),"-")</f>
        <v>-</v>
      </c>
      <c r="T25" s="244"/>
      <c r="V25" s="161" t="s">
        <v>81</v>
      </c>
      <c r="W25" s="57"/>
      <c r="X25" s="57"/>
      <c r="Y25" s="57"/>
      <c r="Z25" s="57"/>
      <c r="AA25" s="57"/>
      <c r="AB25" s="57"/>
      <c r="AD25" s="127">
        <v>10</v>
      </c>
      <c r="AE25" s="162" t="str">
        <f t="shared" ca="1" si="2"/>
        <v>SLC B15</v>
      </c>
      <c r="AF25" s="162" t="str">
        <f t="shared" ca="1" si="2"/>
        <v>1.10 Tax allocations CT600: Finance</v>
      </c>
      <c r="AG25" s="162" t="str">
        <f t="shared" ca="1" si="2"/>
        <v xml:space="preserve">Allocation of Totex spend to capital allowance pools for the licensee consistent with the CT600 tax return submitted. </v>
      </c>
      <c r="AH25" s="162">
        <f t="shared" ca="1" si="2"/>
        <v>0</v>
      </c>
    </row>
    <row r="26" spans="1:34" ht="68.25" hidden="1" thickBot="1" x14ac:dyDescent="0.25">
      <c r="A26" s="4">
        <f t="shared" si="3"/>
        <v>11</v>
      </c>
      <c r="B26" s="58" t="str">
        <f t="shared" ca="1" si="0"/>
        <v>SLC B15</v>
      </c>
      <c r="C26" s="58" t="str">
        <f t="shared" ca="1" si="1"/>
        <v xml:space="preserve">1.11 Tax clawback: Finance
Collate Net Debt and Net Interest information. This information will inform the calculation of the claw back of the tax benefit due to excess gearing as specified in RIIO-T1. </v>
      </c>
      <c r="D26" s="163" t="str">
        <f t="shared" si="4"/>
        <v/>
      </c>
      <c r="E26" s="164"/>
      <c r="F26" s="164"/>
      <c r="G26" s="164"/>
      <c r="H26" s="165"/>
      <c r="I26" s="166"/>
      <c r="J26" s="167"/>
      <c r="K26" s="167"/>
      <c r="L26" s="168"/>
      <c r="M26" s="169"/>
      <c r="N26" s="167"/>
      <c r="O26" s="167"/>
      <c r="P26" s="60" t="str">
        <f t="shared" si="5"/>
        <v/>
      </c>
      <c r="Q26" s="61"/>
      <c r="R26" s="60" t="str">
        <f ca="1">IFERROR(IF($B26="","",INDEX('Impact-Probability_Matrix'!$C$4:$G$8,MATCH($D26,'Impact-Probability_Matrix'!$C$4:$C$8,0),MATCH($P26,'Impact-Probability_Matrix'!$C$4:$G$4,0))),"-")</f>
        <v>-</v>
      </c>
      <c r="T26" s="244"/>
      <c r="V26" s="50" t="s">
        <v>79</v>
      </c>
      <c r="W26" s="51" t="s">
        <v>80</v>
      </c>
      <c r="X26" s="148" t="s">
        <v>728</v>
      </c>
      <c r="Y26" s="148" t="s">
        <v>721</v>
      </c>
      <c r="Z26" s="148" t="s">
        <v>729</v>
      </c>
      <c r="AA26" s="148" t="s">
        <v>722</v>
      </c>
      <c r="AB26" s="148"/>
      <c r="AD26" s="127">
        <v>11</v>
      </c>
      <c r="AE26" s="162" t="str">
        <f t="shared" ca="1" si="2"/>
        <v>SLC B15</v>
      </c>
      <c r="AF26" s="162" t="str">
        <f t="shared" ca="1" si="2"/>
        <v>1.11 Tax clawback: Finance</v>
      </c>
      <c r="AG26" s="162" t="str">
        <f t="shared" ca="1" si="2"/>
        <v xml:space="preserve">Collate Net Debt and Net Interest information. This information will inform the calculation of the claw back of the tax benefit due to excess gearing as specified in RIIO-T1. </v>
      </c>
      <c r="AH26" s="162">
        <f t="shared" ca="1" si="2"/>
        <v>0</v>
      </c>
    </row>
    <row r="27" spans="1:34" ht="57" hidden="1" thickBot="1" x14ac:dyDescent="0.25">
      <c r="A27" s="4">
        <f t="shared" si="3"/>
        <v>12</v>
      </c>
      <c r="B27" s="58" t="str">
        <f t="shared" ca="1" si="0"/>
        <v>SLC B15</v>
      </c>
      <c r="C27" s="58" t="str">
        <f t="shared" ca="1" si="1"/>
        <v>1.12 Financing requirements: Finance
High-level cash flow for the succeeding two regulatory years and the financing requirements over the same period.</v>
      </c>
      <c r="D27" s="163" t="str">
        <f t="shared" si="4"/>
        <v/>
      </c>
      <c r="E27" s="164"/>
      <c r="F27" s="164"/>
      <c r="G27" s="164"/>
      <c r="H27" s="165"/>
      <c r="I27" s="166"/>
      <c r="J27" s="167"/>
      <c r="K27" s="167"/>
      <c r="L27" s="168"/>
      <c r="M27" s="169"/>
      <c r="N27" s="167"/>
      <c r="O27" s="167"/>
      <c r="P27" s="60" t="str">
        <f t="shared" si="5"/>
        <v/>
      </c>
      <c r="Q27" s="61"/>
      <c r="R27" s="60" t="str">
        <f ca="1">IFERROR(IF($B27="","",INDEX('Impact-Probability_Matrix'!$C$4:$G$8,MATCH($D27,'Impact-Probability_Matrix'!$C$4:$C$8,0),MATCH($P27,'Impact-Probability_Matrix'!$C$4:$G$4,0))),"-")</f>
        <v>-</v>
      </c>
      <c r="T27" s="244"/>
      <c r="V27" s="52" t="str">
        <f>ET_Submissions!$C$1</f>
        <v>Electricity Transmission</v>
      </c>
      <c r="W27" s="53" t="str">
        <f ca="1">ET_Submissions!$A$1</f>
        <v>ET_Submissions</v>
      </c>
      <c r="X27" s="149" t="str">
        <f>SUBSTITUTE(ADDRESS(1,COLUMN(ET_Submissions!$A$16),4),"1","")</f>
        <v>A</v>
      </c>
      <c r="Y27" s="149">
        <f>ROW(ET_Submissions!$A$16)</f>
        <v>16</v>
      </c>
      <c r="Z27" s="149" t="str">
        <f>SUBSTITUTE(ADDRESS(1,COLUMN(ET_Submissions!$J$246),4),"1","")</f>
        <v>J</v>
      </c>
      <c r="AA27" s="149">
        <f>ROW(ET_Submissions!$J$246)</f>
        <v>246</v>
      </c>
      <c r="AB27" s="149"/>
      <c r="AD27" s="127">
        <v>12</v>
      </c>
      <c r="AE27" s="162" t="str">
        <f t="shared" ca="1" si="2"/>
        <v>SLC B15</v>
      </c>
      <c r="AF27" s="162" t="str">
        <f t="shared" ca="1" si="2"/>
        <v>1.12 Financing requirements: Finance</v>
      </c>
      <c r="AG27" s="162" t="str">
        <f t="shared" ca="1" si="2"/>
        <v>High-level cash flow for the succeeding two regulatory years and the financing requirements over the same period.</v>
      </c>
      <c r="AH27" s="162">
        <f t="shared" ca="1" si="2"/>
        <v>0</v>
      </c>
    </row>
    <row r="28" spans="1:34" ht="57" hidden="1" thickBot="1" x14ac:dyDescent="0.25">
      <c r="A28" s="4">
        <f t="shared" si="3"/>
        <v>13</v>
      </c>
      <c r="B28" s="58" t="str">
        <f t="shared" ca="1" si="0"/>
        <v>SLC B15</v>
      </c>
      <c r="C28" s="58" t="str">
        <f t="shared" ca="1" si="1"/>
        <v xml:space="preserve">1.13 Pension DB Scheme: Finance
Data relating to defined benefit (DB) pension scheme, obtained from pension scheme accounts and updated valuations. </v>
      </c>
      <c r="D28" s="163" t="str">
        <f t="shared" si="4"/>
        <v/>
      </c>
      <c r="E28" s="164"/>
      <c r="F28" s="164"/>
      <c r="G28" s="164"/>
      <c r="H28" s="165"/>
      <c r="I28" s="166"/>
      <c r="J28" s="167"/>
      <c r="K28" s="167"/>
      <c r="L28" s="168"/>
      <c r="M28" s="169"/>
      <c r="N28" s="167"/>
      <c r="O28" s="167"/>
      <c r="P28" s="60" t="str">
        <f t="shared" si="5"/>
        <v/>
      </c>
      <c r="Q28" s="61"/>
      <c r="R28" s="60" t="str">
        <f ca="1">IFERROR(IF($B28="","",INDEX('Impact-Probability_Matrix'!$C$4:$G$8,MATCH($D28,'Impact-Probability_Matrix'!$C$4:$C$8,0),MATCH($P28,'Impact-Probability_Matrix'!$C$4:$G$4,0))),"-")</f>
        <v>-</v>
      </c>
      <c r="T28" s="244"/>
      <c r="V28" s="52" t="str">
        <f>GT_Submissions!$C$1</f>
        <v>Gas Transmission</v>
      </c>
      <c r="W28" s="53" t="str">
        <f ca="1">GT_Submissions!$A$1</f>
        <v>GT_Submissions</v>
      </c>
      <c r="X28" s="149" t="str">
        <f>SUBSTITUTE(ADDRESS(1,COLUMN(GT_Submissions!$A$16),4),"1","")</f>
        <v>A</v>
      </c>
      <c r="Y28" s="149">
        <f>ROW(GT_Submissions!$A$16)</f>
        <v>16</v>
      </c>
      <c r="Z28" s="149" t="str">
        <f>SUBSTITUTE(ADDRESS(1,COLUMN(GT_Submissions!$J$214),4),"1","")</f>
        <v>J</v>
      </c>
      <c r="AA28" s="149">
        <f>ROW(GT_Submissions!$J$214)</f>
        <v>214</v>
      </c>
      <c r="AB28" s="149"/>
      <c r="AD28" s="127">
        <v>13</v>
      </c>
      <c r="AE28" s="162" t="str">
        <f t="shared" ca="1" si="2"/>
        <v>SLC B15</v>
      </c>
      <c r="AF28" s="162" t="str">
        <f t="shared" ca="1" si="2"/>
        <v>1.13 Pension DB Scheme: Finance</v>
      </c>
      <c r="AG28" s="162" t="str">
        <f t="shared" ca="1" si="2"/>
        <v xml:space="preserve">Data relating to defined benefit (DB) pension scheme, obtained from pension scheme accounts and updated valuations. </v>
      </c>
      <c r="AH28" s="162">
        <f t="shared" ca="1" si="2"/>
        <v>0</v>
      </c>
    </row>
    <row r="29" spans="1:34" ht="68.25" hidden="1" thickBot="1" x14ac:dyDescent="0.25">
      <c r="A29" s="4">
        <f t="shared" si="3"/>
        <v>14</v>
      </c>
      <c r="B29" s="58" t="str">
        <f t="shared" ca="1" si="0"/>
        <v>SLC B15</v>
      </c>
      <c r="C29" s="58" t="str">
        <f t="shared" ca="1" si="1"/>
        <v xml:space="preserve">2.1 Totex PCFM: Provisional Price Control Financial Model (PCFM) inputs
Provide the Totex expenditure inputs to inform the Annual Iteration Process of the Price Control financial Model (PCFM). </v>
      </c>
      <c r="D29" s="163" t="str">
        <f t="shared" si="4"/>
        <v/>
      </c>
      <c r="E29" s="164"/>
      <c r="F29" s="164"/>
      <c r="G29" s="164"/>
      <c r="H29" s="165"/>
      <c r="I29" s="166"/>
      <c r="J29" s="167"/>
      <c r="K29" s="167"/>
      <c r="L29" s="168"/>
      <c r="M29" s="169"/>
      <c r="N29" s="167"/>
      <c r="O29" s="167"/>
      <c r="P29" s="60" t="str">
        <f t="shared" si="5"/>
        <v/>
      </c>
      <c r="Q29" s="61"/>
      <c r="R29" s="60" t="str">
        <f ca="1">IFERROR(IF($B29="","",INDEX('Impact-Probability_Matrix'!$C$4:$G$8,MATCH($D29,'Impact-Probability_Matrix'!$C$4:$C$8,0),MATCH($P29,'Impact-Probability_Matrix'!$C$4:$G$4,0))),"-")</f>
        <v>-</v>
      </c>
      <c r="T29" s="244"/>
      <c r="V29" s="52" t="str">
        <f>GD_Submissions!$C$1</f>
        <v>Gas Distribution</v>
      </c>
      <c r="W29" s="53" t="str">
        <f ca="1">GD_Submissions!$A$1</f>
        <v>GD_Submissions</v>
      </c>
      <c r="X29" s="149" t="str">
        <f>SUBSTITUTE(ADDRESS(1,COLUMN(GD_Submissions!$A$16),4),"1","")</f>
        <v>A</v>
      </c>
      <c r="Y29" s="149">
        <f>ROW(GD_Submissions!$A$16)</f>
        <v>16</v>
      </c>
      <c r="Z29" s="149" t="str">
        <f>SUBSTITUTE(ADDRESS(1,COLUMN(GD_Submissions!$J$174),4),"1","")</f>
        <v>J</v>
      </c>
      <c r="AA29" s="149">
        <f>ROW(GD_Submissions!$J$174)</f>
        <v>174</v>
      </c>
      <c r="AB29" s="149"/>
      <c r="AD29" s="127">
        <v>14</v>
      </c>
      <c r="AE29" s="162" t="str">
        <f t="shared" ca="1" si="2"/>
        <v>SLC B15</v>
      </c>
      <c r="AF29" s="162" t="str">
        <f t="shared" ca="1" si="2"/>
        <v>2.1 Totex PCFM: Provisional Price Control Financial Model (PCFM) inputs</v>
      </c>
      <c r="AG29" s="162" t="str">
        <f t="shared" ca="1" si="2"/>
        <v xml:space="preserve">Provide the Totex expenditure inputs to inform the Annual Iteration Process of the Price Control financial Model (PCFM). </v>
      </c>
      <c r="AH29" s="162">
        <f t="shared" ca="1" si="2"/>
        <v>0</v>
      </c>
    </row>
    <row r="30" spans="1:34" ht="57" hidden="1" thickBot="1" x14ac:dyDescent="0.25">
      <c r="A30" s="4">
        <f t="shared" si="3"/>
        <v>15</v>
      </c>
      <c r="B30" s="58" t="str">
        <f t="shared" ca="1" si="0"/>
        <v>SLC B15</v>
      </c>
      <c r="C30" s="58" t="str">
        <f t="shared" ca="1" si="1"/>
        <v xml:space="preserve">2.2 Totex forecasts
Summary of total opex and capex data for the actual reporting year and high level forecasts for the whole of the price control period. </v>
      </c>
      <c r="D30" s="163" t="str">
        <f t="shared" si="4"/>
        <v/>
      </c>
      <c r="E30" s="164"/>
      <c r="F30" s="164"/>
      <c r="G30" s="164"/>
      <c r="H30" s="165"/>
      <c r="I30" s="166"/>
      <c r="J30" s="167"/>
      <c r="K30" s="167"/>
      <c r="L30" s="168"/>
      <c r="M30" s="169"/>
      <c r="N30" s="167"/>
      <c r="O30" s="167"/>
      <c r="P30" s="60" t="str">
        <f t="shared" si="5"/>
        <v/>
      </c>
      <c r="Q30" s="61"/>
      <c r="R30" s="60" t="str">
        <f ca="1">IFERROR(IF($B30="","",INDEX('Impact-Probability_Matrix'!$C$4:$G$8,MATCH($D30,'Impact-Probability_Matrix'!$C$4:$C$8,0),MATCH($P30,'Impact-Probability_Matrix'!$C$4:$G$4,0))),"-")</f>
        <v>-</v>
      </c>
      <c r="T30" s="244"/>
      <c r="V30" s="54" t="str">
        <f>ED_Submissions!$C$1</f>
        <v>Electricity Distribution</v>
      </c>
      <c r="W30" s="55" t="str">
        <f ca="1">ED_Submissions!$A$1</f>
        <v>ED_Submissions</v>
      </c>
      <c r="X30" s="150" t="str">
        <f>SUBSTITUTE(ADDRESS(1,COLUMN(ED_Submissions!$A$16),4),"1","")</f>
        <v>A</v>
      </c>
      <c r="Y30" s="150">
        <f>ROW(ED_Submissions!$A$16)</f>
        <v>16</v>
      </c>
      <c r="Z30" s="150" t="str">
        <f>SUBSTITUTE(ADDRESS(1,COLUMN(ED_Submissions!$J$190),4),"1","")</f>
        <v>J</v>
      </c>
      <c r="AA30" s="150">
        <f>ROW(ED_Submissions!$J$190)</f>
        <v>190</v>
      </c>
      <c r="AB30" s="150"/>
      <c r="AD30" s="127">
        <v>15</v>
      </c>
      <c r="AE30" s="162" t="str">
        <f t="shared" ca="1" si="2"/>
        <v>SLC B15</v>
      </c>
      <c r="AF30" s="162" t="str">
        <f t="shared" ca="1" si="2"/>
        <v>2.2 Totex forecasts</v>
      </c>
      <c r="AG30" s="162" t="str">
        <f t="shared" ca="1" si="2"/>
        <v xml:space="preserve">Summary of total opex and capex data for the actual reporting year and high level forecasts for the whole of the price control period. </v>
      </c>
      <c r="AH30" s="162">
        <f t="shared" ca="1" si="2"/>
        <v>0</v>
      </c>
    </row>
    <row r="31" spans="1:34" ht="45.75" hidden="1" thickBot="1" x14ac:dyDescent="0.25">
      <c r="A31" s="4">
        <f t="shared" si="3"/>
        <v>16</v>
      </c>
      <c r="B31" s="58" t="str">
        <f t="shared" ca="1" si="0"/>
        <v>SLC B15</v>
      </c>
      <c r="C31" s="58" t="str">
        <f t="shared" ca="1" si="1"/>
        <v>2.3a Forecast Allowances
Totex data to be published on the TO's website</v>
      </c>
      <c r="D31" s="163" t="str">
        <f t="shared" si="4"/>
        <v/>
      </c>
      <c r="E31" s="164"/>
      <c r="F31" s="164"/>
      <c r="G31" s="164"/>
      <c r="H31" s="165"/>
      <c r="I31" s="166"/>
      <c r="J31" s="167"/>
      <c r="K31" s="167"/>
      <c r="L31" s="168"/>
      <c r="M31" s="169"/>
      <c r="N31" s="167"/>
      <c r="O31" s="167"/>
      <c r="P31" s="60" t="str">
        <f t="shared" si="5"/>
        <v/>
      </c>
      <c r="Q31" s="61"/>
      <c r="R31" s="60" t="str">
        <f ca="1">IFERROR(IF($B31="","",INDEX('Impact-Probability_Matrix'!$C$4:$G$8,MATCH($D31,'Impact-Probability_Matrix'!$C$4:$C$8,0),MATCH($P31,'Impact-Probability_Matrix'!$C$4:$G$4,0))),"-")</f>
        <v>-</v>
      </c>
      <c r="T31" s="244"/>
      <c r="V31" s="160" t="s">
        <v>724</v>
      </c>
      <c r="W31" s="158" t="str">
        <f ca="1">VLOOKUP($V$33,$V$27:$AB$30,W$34,FALSE)</f>
        <v>ET_Submissions</v>
      </c>
      <c r="X31" s="159" t="str">
        <f t="shared" ref="X31:Z31" si="6">VLOOKUP($V$33,$V$27:$AB$30,X$34,FALSE)</f>
        <v>A</v>
      </c>
      <c r="Y31" s="159">
        <f t="shared" si="6"/>
        <v>16</v>
      </c>
      <c r="Z31" s="159" t="str">
        <f t="shared" si="6"/>
        <v>J</v>
      </c>
      <c r="AA31" s="159">
        <f>VLOOKUP($V$33,$V$27:$AB$30,AA$34,FALSE)</f>
        <v>246</v>
      </c>
      <c r="AB31" s="159"/>
      <c r="AD31" s="127">
        <v>16</v>
      </c>
      <c r="AE31" s="162" t="str">
        <f t="shared" ca="1" si="2"/>
        <v>SLC B15</v>
      </c>
      <c r="AF31" s="162" t="str">
        <f t="shared" ca="1" si="2"/>
        <v>2.3a Forecast Allowances</v>
      </c>
      <c r="AG31" s="162" t="str">
        <f t="shared" ca="1" si="2"/>
        <v>Totex data to be published on the TO's website</v>
      </c>
      <c r="AH31" s="162">
        <f t="shared" ca="1" si="2"/>
        <v>0</v>
      </c>
    </row>
    <row r="32" spans="1:34" ht="45.75" hidden="1" thickBot="1" x14ac:dyDescent="0.25">
      <c r="A32" s="4">
        <f t="shared" si="3"/>
        <v>17</v>
      </c>
      <c r="B32" s="58" t="str">
        <f t="shared" ca="1" si="0"/>
        <v>SLC B15</v>
      </c>
      <c r="C32" s="58" t="str">
        <f t="shared" ca="1" si="1"/>
        <v>2.3b Forecast Volumes
Totex data to be published on the TO's website</v>
      </c>
      <c r="D32" s="163" t="str">
        <f t="shared" si="4"/>
        <v/>
      </c>
      <c r="E32" s="164"/>
      <c r="F32" s="164"/>
      <c r="G32" s="164"/>
      <c r="H32" s="165"/>
      <c r="I32" s="166"/>
      <c r="J32" s="167"/>
      <c r="K32" s="167"/>
      <c r="L32" s="168"/>
      <c r="M32" s="169"/>
      <c r="N32" s="167"/>
      <c r="O32" s="167"/>
      <c r="P32" s="60" t="str">
        <f t="shared" si="5"/>
        <v/>
      </c>
      <c r="Q32" s="61"/>
      <c r="R32" s="60" t="str">
        <f ca="1">IFERROR(IF($B32="","",INDEX('Impact-Probability_Matrix'!$C$4:$G$8,MATCH($D32,'Impact-Probability_Matrix'!$C$4:$C$8,0),MATCH($P32,'Impact-Probability_Matrix'!$C$4:$G$4,0))),"-")</f>
        <v>-</v>
      </c>
      <c r="T32" s="244"/>
      <c r="V32" s="160" t="s">
        <v>727</v>
      </c>
      <c r="W32" s="158" t="s">
        <v>80</v>
      </c>
      <c r="X32" s="159" t="s">
        <v>726</v>
      </c>
      <c r="Y32" s="159" t="s">
        <v>725</v>
      </c>
      <c r="Z32" s="159" t="s">
        <v>720</v>
      </c>
      <c r="AA32" s="159"/>
      <c r="AB32" s="159"/>
      <c r="AD32" s="127">
        <v>17</v>
      </c>
      <c r="AE32" s="162" t="str">
        <f t="shared" ca="1" si="2"/>
        <v>SLC B15</v>
      </c>
      <c r="AF32" s="162" t="str">
        <f t="shared" ca="1" si="2"/>
        <v>2.3b Forecast Volumes</v>
      </c>
      <c r="AG32" s="162" t="str">
        <f t="shared" ca="1" si="2"/>
        <v>Totex data to be published on the TO's website</v>
      </c>
      <c r="AH32" s="162">
        <f t="shared" ca="1" si="2"/>
        <v>0</v>
      </c>
    </row>
    <row r="33" spans="1:34" ht="45.75" hidden="1" thickBot="1" x14ac:dyDescent="0.25">
      <c r="A33" s="4">
        <f t="shared" si="3"/>
        <v>18</v>
      </c>
      <c r="B33" s="58" t="str">
        <f t="shared" ca="1" si="0"/>
        <v>SLC B15</v>
      </c>
      <c r="C33" s="58" t="str">
        <f t="shared" ca="1" si="1"/>
        <v>2.4 Published Totex
Totex data to be published on the TO's website</v>
      </c>
      <c r="D33" s="163" t="str">
        <f t="shared" si="4"/>
        <v/>
      </c>
      <c r="E33" s="164"/>
      <c r="F33" s="164"/>
      <c r="G33" s="164"/>
      <c r="H33" s="165"/>
      <c r="I33" s="166"/>
      <c r="J33" s="167"/>
      <c r="K33" s="167"/>
      <c r="L33" s="168"/>
      <c r="M33" s="169"/>
      <c r="N33" s="167"/>
      <c r="O33" s="167"/>
      <c r="P33" s="60" t="str">
        <f t="shared" si="5"/>
        <v/>
      </c>
      <c r="Q33" s="61"/>
      <c r="R33" s="60" t="str">
        <f ca="1">IFERROR(IF($B33="","",INDEX('Impact-Probability_Matrix'!$C$4:$G$8,MATCH($D33,'Impact-Probability_Matrix'!$C$4:$C$8,0),MATCH($P33,'Impact-Probability_Matrix'!$C$4:$G$4,0))),"-")</f>
        <v>-</v>
      </c>
      <c r="T33" s="244"/>
      <c r="V33" s="54" t="str">
        <f>$C$14</f>
        <v>Electricity Transmission</v>
      </c>
      <c r="W33" s="55" t="str">
        <f ca="1">W31&amp;"!"</f>
        <v>ET_Submissions!</v>
      </c>
      <c r="X33" s="150" t="str">
        <f ca="1">CONCATENATE($W$33,$X$31,$Y$31,":",$X$31,$AA$31)</f>
        <v>ET_Submissions!A16:A246</v>
      </c>
      <c r="Y33" s="150" t="str">
        <f ca="1">CONCATENATE($W$33,$X$31,$Y$31,":",$Z$31,$Y$31)</f>
        <v>ET_Submissions!A16:J16</v>
      </c>
      <c r="Z33" s="150" t="str">
        <f ca="1">CONCATENATE($W$33,$X$31,$Y$31,":",$Z$31,$AA$31)</f>
        <v>ET_Submissions!A16:J246</v>
      </c>
      <c r="AA33" s="150"/>
      <c r="AB33" s="150"/>
      <c r="AD33" s="127">
        <v>18</v>
      </c>
      <c r="AE33" s="162" t="str">
        <f t="shared" ca="1" si="2"/>
        <v>SLC B15</v>
      </c>
      <c r="AF33" s="162" t="str">
        <f t="shared" ca="1" si="2"/>
        <v>2.4 Published Totex</v>
      </c>
      <c r="AG33" s="162" t="str">
        <f t="shared" ca="1" si="2"/>
        <v>Totex data to be published on the TO's website</v>
      </c>
      <c r="AH33" s="162">
        <f t="shared" ca="1" si="2"/>
        <v>0</v>
      </c>
    </row>
    <row r="34" spans="1:34" ht="45.75" hidden="1" thickBot="1" x14ac:dyDescent="0.25">
      <c r="A34" s="4">
        <f t="shared" si="3"/>
        <v>19</v>
      </c>
      <c r="B34" s="58" t="str">
        <f t="shared" ca="1" si="0"/>
        <v>SLC B15</v>
      </c>
      <c r="C34" s="58" t="str">
        <f t="shared" ca="1" si="1"/>
        <v>2.5 Published Outputs
Outputs data to be published on the TO's website</v>
      </c>
      <c r="D34" s="163" t="str">
        <f t="shared" si="4"/>
        <v/>
      </c>
      <c r="E34" s="164"/>
      <c r="F34" s="164"/>
      <c r="G34" s="164"/>
      <c r="H34" s="165"/>
      <c r="I34" s="166"/>
      <c r="J34" s="167"/>
      <c r="K34" s="167"/>
      <c r="L34" s="168"/>
      <c r="M34" s="169"/>
      <c r="N34" s="167"/>
      <c r="O34" s="167"/>
      <c r="P34" s="60" t="str">
        <f t="shared" si="5"/>
        <v/>
      </c>
      <c r="Q34" s="61"/>
      <c r="R34" s="60" t="str">
        <f ca="1">IFERROR(IF($B34="","",INDEX('Impact-Probability_Matrix'!$C$4:$G$8,MATCH($D34,'Impact-Probability_Matrix'!$C$4:$C$8,0),MATCH($P34,'Impact-Probability_Matrix'!$C$4:$G$4,0))),"-")</f>
        <v>-</v>
      </c>
      <c r="T34" s="244"/>
      <c r="V34" s="56">
        <v>1</v>
      </c>
      <c r="W34" s="57">
        <v>2</v>
      </c>
      <c r="X34" s="56">
        <v>3</v>
      </c>
      <c r="Y34" s="57">
        <v>4</v>
      </c>
      <c r="Z34" s="56">
        <v>5</v>
      </c>
      <c r="AA34" s="57">
        <v>6</v>
      </c>
      <c r="AB34" s="56">
        <v>7</v>
      </c>
      <c r="AD34" s="127">
        <v>19</v>
      </c>
      <c r="AE34" s="162" t="str">
        <f t="shared" ca="1" si="2"/>
        <v>SLC B15</v>
      </c>
      <c r="AF34" s="162" t="str">
        <f t="shared" ca="1" si="2"/>
        <v>2.5 Published Outputs</v>
      </c>
      <c r="AG34" s="162" t="str">
        <f t="shared" ca="1" si="2"/>
        <v>Outputs data to be published on the TO's website</v>
      </c>
      <c r="AH34" s="162">
        <f t="shared" ca="1" si="2"/>
        <v>0</v>
      </c>
    </row>
    <row r="35" spans="1:34" ht="45.75" hidden="1" thickBot="1" x14ac:dyDescent="0.25">
      <c r="A35" s="4">
        <f t="shared" si="3"/>
        <v>20</v>
      </c>
      <c r="B35" s="58" t="str">
        <f t="shared" ca="1" si="0"/>
        <v>SLC B15</v>
      </c>
      <c r="C35" s="58" t="str">
        <f t="shared" ca="1" si="1"/>
        <v>2.6 Published Wider Works
Wider works data to be published on the TO's website</v>
      </c>
      <c r="D35" s="163" t="str">
        <f t="shared" si="4"/>
        <v/>
      </c>
      <c r="E35" s="164"/>
      <c r="F35" s="164"/>
      <c r="G35" s="164"/>
      <c r="H35" s="165"/>
      <c r="I35" s="166"/>
      <c r="J35" s="167"/>
      <c r="K35" s="167"/>
      <c r="L35" s="168"/>
      <c r="M35" s="169"/>
      <c r="N35" s="167"/>
      <c r="O35" s="167"/>
      <c r="P35" s="60" t="str">
        <f t="shared" si="5"/>
        <v/>
      </c>
      <c r="Q35" s="61"/>
      <c r="R35" s="60" t="str">
        <f ca="1">IFERROR(IF($B35="","",INDEX('Impact-Probability_Matrix'!$C$4:$G$8,MATCH($D35,'Impact-Probability_Matrix'!$C$4:$C$8,0),MATCH($P35,'Impact-Probability_Matrix'!$C$4:$G$4,0))),"-")</f>
        <v>-</v>
      </c>
      <c r="T35" s="244"/>
      <c r="AD35" s="127">
        <v>20</v>
      </c>
      <c r="AE35" s="162" t="str">
        <f t="shared" ca="1" si="2"/>
        <v>SLC B15</v>
      </c>
      <c r="AF35" s="162" t="str">
        <f t="shared" ca="1" si="2"/>
        <v>2.6 Published Wider Works</v>
      </c>
      <c r="AG35" s="162" t="str">
        <f t="shared" ca="1" si="2"/>
        <v>Wider works data to be published on the TO's website</v>
      </c>
      <c r="AH35" s="162">
        <f t="shared" ca="1" si="2"/>
        <v>0</v>
      </c>
    </row>
    <row r="36" spans="1:34" ht="57" hidden="1" thickBot="1" x14ac:dyDescent="0.25">
      <c r="A36" s="4">
        <f t="shared" si="3"/>
        <v>21</v>
      </c>
      <c r="B36" s="58" t="str">
        <f t="shared" ca="1" si="0"/>
        <v>SLC B15</v>
      </c>
      <c r="C36" s="58" t="str">
        <f t="shared" ca="1" si="1"/>
        <v xml:space="preserve">3.1 Opex summary: Opex
Breakdown of cash controllable costs into activities within business support, closely associated indirect and direct costs. </v>
      </c>
      <c r="D36" s="163" t="str">
        <f t="shared" si="4"/>
        <v/>
      </c>
      <c r="E36" s="164"/>
      <c r="F36" s="164"/>
      <c r="G36" s="164"/>
      <c r="H36" s="165"/>
      <c r="I36" s="166"/>
      <c r="J36" s="167"/>
      <c r="K36" s="167"/>
      <c r="L36" s="168"/>
      <c r="M36" s="169"/>
      <c r="N36" s="167"/>
      <c r="O36" s="167"/>
      <c r="P36" s="60" t="str">
        <f t="shared" si="5"/>
        <v/>
      </c>
      <c r="Q36" s="61"/>
      <c r="R36" s="60" t="str">
        <f ca="1">IFERROR(IF($B36="","",INDEX('Impact-Probability_Matrix'!$C$4:$G$8,MATCH($D36,'Impact-Probability_Matrix'!$C$4:$C$8,0),MATCH($P36,'Impact-Probability_Matrix'!$C$4:$G$4,0))),"-")</f>
        <v>-</v>
      </c>
      <c r="T36" s="244"/>
      <c r="V36" s="161" t="s">
        <v>741</v>
      </c>
      <c r="W36" s="186" t="s">
        <v>742</v>
      </c>
      <c r="AD36" s="127">
        <v>21</v>
      </c>
      <c r="AE36" s="162" t="str">
        <f t="shared" ref="AE36:AH55" ca="1" si="7">IFERROR(INDEX(INDIRECT($Z$33),MATCH($AD36,INDIRECT($X$33),0),MATCH(AE$15,INDIRECT($Y$33),0)),"")</f>
        <v>SLC B15</v>
      </c>
      <c r="AF36" s="162" t="str">
        <f t="shared" ca="1" si="7"/>
        <v>3.1 Opex summary: Opex</v>
      </c>
      <c r="AG36" s="162" t="str">
        <f t="shared" ca="1" si="7"/>
        <v xml:space="preserve">Breakdown of cash controllable costs into activities within business support, closely associated indirect and direct costs. </v>
      </c>
      <c r="AH36" s="162">
        <f t="shared" ca="1" si="7"/>
        <v>0</v>
      </c>
    </row>
    <row r="37" spans="1:34" ht="68.25" hidden="1" thickBot="1" x14ac:dyDescent="0.25">
      <c r="A37" s="4">
        <f t="shared" si="3"/>
        <v>22</v>
      </c>
      <c r="B37" s="58" t="str">
        <f t="shared" ca="1" si="0"/>
        <v>SLC B15</v>
      </c>
      <c r="C37" s="58" t="str">
        <f t="shared" ca="1" si="1"/>
        <v>3.2 Year on Year Movt: Opex
Explain the reasons for increases and decreases in costs year on year of £0.5m or more (these are the net increases and decreases year on year in table 3.1a).</v>
      </c>
      <c r="D37" s="163" t="str">
        <f t="shared" si="4"/>
        <v/>
      </c>
      <c r="E37" s="164"/>
      <c r="F37" s="164"/>
      <c r="G37" s="164"/>
      <c r="H37" s="165"/>
      <c r="I37" s="166"/>
      <c r="J37" s="167"/>
      <c r="K37" s="167"/>
      <c r="L37" s="168"/>
      <c r="M37" s="169"/>
      <c r="N37" s="167"/>
      <c r="O37" s="167"/>
      <c r="P37" s="60" t="str">
        <f t="shared" si="5"/>
        <v/>
      </c>
      <c r="Q37" s="61"/>
      <c r="R37" s="60" t="str">
        <f ca="1">IFERROR(IF($B37="","",INDEX('Impact-Probability_Matrix'!$C$4:$G$8,MATCH($D37,'Impact-Probability_Matrix'!$C$4:$C$8,0),MATCH($P37,'Impact-Probability_Matrix'!$C$4:$G$4,0))),"-")</f>
        <v>-</v>
      </c>
      <c r="T37" s="244"/>
      <c r="V37" s="190" t="s">
        <v>743</v>
      </c>
      <c r="W37" s="187">
        <v>42063</v>
      </c>
      <c r="AD37" s="127">
        <v>22</v>
      </c>
      <c r="AE37" s="162" t="str">
        <f t="shared" ca="1" si="7"/>
        <v>SLC B15</v>
      </c>
      <c r="AF37" s="162" t="str">
        <f t="shared" ca="1" si="7"/>
        <v>3.2 Year on Year Movt: Opex</v>
      </c>
      <c r="AG37" s="162" t="str">
        <f t="shared" ca="1" si="7"/>
        <v>Explain the reasons for increases and decreases in costs year on year of £0.5m or more (these are the net increases and decreases year on year in table 3.1a).</v>
      </c>
      <c r="AH37" s="162">
        <f t="shared" ca="1" si="7"/>
        <v>0</v>
      </c>
    </row>
    <row r="38" spans="1:34" ht="90.75" hidden="1" thickBot="1" x14ac:dyDescent="0.25">
      <c r="A38" s="4">
        <f t="shared" si="3"/>
        <v>23</v>
      </c>
      <c r="B38" s="58" t="str">
        <f t="shared" ca="1" si="0"/>
        <v>SLC B15</v>
      </c>
      <c r="C38" s="58" t="str">
        <f t="shared" ca="1" si="1"/>
        <v xml:space="preserve">3.3 Asset Management Opex: Opex
The amount of cash controllable operating costs spent on fault repairs, planned inspections and maintenance, vegetation management, operational property management, BT 21 CN teleprotection and offshore transmission project, </v>
      </c>
      <c r="D38" s="163" t="str">
        <f t="shared" si="4"/>
        <v/>
      </c>
      <c r="E38" s="164"/>
      <c r="F38" s="164"/>
      <c r="G38" s="164"/>
      <c r="H38" s="165"/>
      <c r="I38" s="166"/>
      <c r="J38" s="167"/>
      <c r="K38" s="167"/>
      <c r="L38" s="168"/>
      <c r="M38" s="169"/>
      <c r="N38" s="167"/>
      <c r="O38" s="167"/>
      <c r="P38" s="60" t="str">
        <f t="shared" si="5"/>
        <v/>
      </c>
      <c r="Q38" s="61"/>
      <c r="R38" s="60" t="str">
        <f ca="1">IFERROR(IF($B38="","",INDEX('Impact-Probability_Matrix'!$C$4:$G$8,MATCH($D38,'Impact-Probability_Matrix'!$C$4:$C$8,0),MATCH($P38,'Impact-Probability_Matrix'!$C$4:$G$4,0))),"-")</f>
        <v>-</v>
      </c>
      <c r="T38" s="244"/>
      <c r="V38" s="190" t="s">
        <v>744</v>
      </c>
      <c r="W38" s="187">
        <v>42429</v>
      </c>
      <c r="AD38" s="127">
        <v>23</v>
      </c>
      <c r="AE38" s="162" t="str">
        <f t="shared" ca="1" si="7"/>
        <v>SLC B15</v>
      </c>
      <c r="AF38" s="162" t="str">
        <f t="shared" ca="1" si="7"/>
        <v>3.3 Asset Management Opex: Opex</v>
      </c>
      <c r="AG38" s="162" t="str">
        <f t="shared" ca="1" si="7"/>
        <v xml:space="preserve">The amount of cash controllable operating costs spent on fault repairs, planned inspections and maintenance, vegetation management, operational property management, BT 21 CN teleprotection and offshore transmission project, </v>
      </c>
      <c r="AH38" s="162">
        <f t="shared" ca="1" si="7"/>
        <v>0</v>
      </c>
    </row>
    <row r="39" spans="1:34" ht="79.5" hidden="1" thickBot="1" x14ac:dyDescent="0.25">
      <c r="A39" s="4">
        <f t="shared" si="3"/>
        <v>24</v>
      </c>
      <c r="B39" s="58" t="str">
        <f t="shared" ca="1" si="0"/>
        <v>SLC B15</v>
      </c>
      <c r="C39" s="58" t="str">
        <f t="shared" ca="1" si="1"/>
        <v xml:space="preserve">3.4 Business support group: Opex
Provide net and gross cash controllable cost analysis of business support costs that are charged to the UK regulated network businesses (and to non regulated entities where appropriate). </v>
      </c>
      <c r="D39" s="163" t="str">
        <f t="shared" si="4"/>
        <v/>
      </c>
      <c r="E39" s="164"/>
      <c r="F39" s="164"/>
      <c r="G39" s="164"/>
      <c r="H39" s="165"/>
      <c r="I39" s="166"/>
      <c r="J39" s="167"/>
      <c r="K39" s="167"/>
      <c r="L39" s="168"/>
      <c r="M39" s="169"/>
      <c r="N39" s="167"/>
      <c r="O39" s="167"/>
      <c r="P39" s="60" t="str">
        <f t="shared" si="5"/>
        <v/>
      </c>
      <c r="Q39" s="61"/>
      <c r="R39" s="60" t="str">
        <f ca="1">IFERROR(IF($B39="","",INDEX('Impact-Probability_Matrix'!$C$4:$G$8,MATCH($D39,'Impact-Probability_Matrix'!$C$4:$C$8,0),MATCH($P39,'Impact-Probability_Matrix'!$C$4:$G$4,0))),"-")</f>
        <v>-</v>
      </c>
      <c r="T39" s="244"/>
      <c r="V39" s="190" t="s">
        <v>745</v>
      </c>
      <c r="W39" s="187">
        <v>42794</v>
      </c>
      <c r="AD39" s="127">
        <v>24</v>
      </c>
      <c r="AE39" s="162" t="str">
        <f t="shared" ca="1" si="7"/>
        <v>SLC B15</v>
      </c>
      <c r="AF39" s="162" t="str">
        <f t="shared" ca="1" si="7"/>
        <v>3.4 Business support group: Opex</v>
      </c>
      <c r="AG39" s="162" t="str">
        <f t="shared" ca="1" si="7"/>
        <v xml:space="preserve">Provide net and gross cash controllable cost analysis of business support costs that are charged to the UK regulated network businesses (and to non regulated entities where appropriate). </v>
      </c>
      <c r="AH39" s="162">
        <f t="shared" ca="1" si="7"/>
        <v>0</v>
      </c>
    </row>
    <row r="40" spans="1:34" ht="79.5" hidden="1" thickBot="1" x14ac:dyDescent="0.25">
      <c r="A40" s="4">
        <f t="shared" si="3"/>
        <v>25</v>
      </c>
      <c r="B40" s="58" t="str">
        <f t="shared" ca="1" si="0"/>
        <v>SLC B15</v>
      </c>
      <c r="C40" s="58" t="str">
        <f t="shared" ca="1" si="1"/>
        <v xml:space="preserve">3.5 Business support allocation: Opex
To trace the group net cash controllable costs (from table 3.4) to individual activity allocated net cash controllable costs including any cost transfers to/from direct activity functions of the company’s organisation.  </v>
      </c>
      <c r="D40" s="163" t="str">
        <f t="shared" si="4"/>
        <v/>
      </c>
      <c r="E40" s="164"/>
      <c r="F40" s="164"/>
      <c r="G40" s="164"/>
      <c r="H40" s="165"/>
      <c r="I40" s="166"/>
      <c r="J40" s="167"/>
      <c r="K40" s="167"/>
      <c r="L40" s="168"/>
      <c r="M40" s="169"/>
      <c r="N40" s="167"/>
      <c r="O40" s="167"/>
      <c r="P40" s="60" t="str">
        <f t="shared" si="5"/>
        <v/>
      </c>
      <c r="Q40" s="61"/>
      <c r="R40" s="60" t="str">
        <f ca="1">IFERROR(IF($B40="","",INDEX('Impact-Probability_Matrix'!$C$4:$G$8,MATCH($D40,'Impact-Probability_Matrix'!$C$4:$C$8,0),MATCH($P40,'Impact-Probability_Matrix'!$C$4:$G$4,0))),"-")</f>
        <v>-</v>
      </c>
      <c r="T40" s="244"/>
      <c r="V40" s="190" t="s">
        <v>746</v>
      </c>
      <c r="W40" s="187">
        <v>43159</v>
      </c>
      <c r="X40" s="39"/>
      <c r="Y40" s="39"/>
      <c r="Z40" s="39"/>
      <c r="AD40" s="127">
        <v>25</v>
      </c>
      <c r="AE40" s="162" t="str">
        <f t="shared" ca="1" si="7"/>
        <v>SLC B15</v>
      </c>
      <c r="AF40" s="162" t="str">
        <f t="shared" ca="1" si="7"/>
        <v>3.5 Business support allocation: Opex</v>
      </c>
      <c r="AG40" s="162" t="str">
        <f t="shared" ca="1" si="7"/>
        <v xml:space="preserve">To trace the group net cash controllable costs (from table 3.4) to individual activity allocated net cash controllable costs including any cost transfers to/from direct activity functions of the company’s organisation.  </v>
      </c>
      <c r="AH40" s="162">
        <f t="shared" ca="1" si="7"/>
        <v>0</v>
      </c>
    </row>
    <row r="41" spans="1:34" ht="57" hidden="1" thickBot="1" x14ac:dyDescent="0.25">
      <c r="A41" s="4">
        <f t="shared" si="3"/>
        <v>26</v>
      </c>
      <c r="B41" s="58" t="str">
        <f t="shared" ca="1" si="0"/>
        <v>SLC B15</v>
      </c>
      <c r="C41" s="58" t="str">
        <f t="shared" ca="1" si="1"/>
        <v xml:space="preserve">3.6 Business support supplement: Opex
Additional information required to effectively monitor and understand business support cost drivers and allocations </v>
      </c>
      <c r="D41" s="163" t="str">
        <f t="shared" si="4"/>
        <v/>
      </c>
      <c r="E41" s="164"/>
      <c r="F41" s="164"/>
      <c r="G41" s="164"/>
      <c r="H41" s="165"/>
      <c r="I41" s="166"/>
      <c r="J41" s="167"/>
      <c r="K41" s="167"/>
      <c r="L41" s="168"/>
      <c r="M41" s="169"/>
      <c r="N41" s="167"/>
      <c r="O41" s="167"/>
      <c r="P41" s="60" t="str">
        <f t="shared" si="5"/>
        <v/>
      </c>
      <c r="Q41" s="61"/>
      <c r="R41" s="60" t="str">
        <f ca="1">IFERROR(IF($B41="","",INDEX('Impact-Probability_Matrix'!$C$4:$G$8,MATCH($D41,'Impact-Probability_Matrix'!$C$4:$C$8,0),MATCH($P41,'Impact-Probability_Matrix'!$C$4:$G$4,0))),"-")</f>
        <v>-</v>
      </c>
      <c r="T41" s="244"/>
      <c r="V41" s="190" t="s">
        <v>747</v>
      </c>
      <c r="W41" s="188">
        <v>43524</v>
      </c>
      <c r="X41" s="39"/>
      <c r="Y41" s="39"/>
      <c r="Z41" s="39"/>
      <c r="AD41" s="127">
        <v>26</v>
      </c>
      <c r="AE41" s="162" t="str">
        <f t="shared" ca="1" si="7"/>
        <v>SLC B15</v>
      </c>
      <c r="AF41" s="162" t="str">
        <f t="shared" ca="1" si="7"/>
        <v>3.6 Business support supplement: Opex</v>
      </c>
      <c r="AG41" s="162" t="str">
        <f t="shared" ca="1" si="7"/>
        <v xml:space="preserve">Additional information required to effectively monitor and understand business support cost drivers and allocations </v>
      </c>
      <c r="AH41" s="162">
        <f t="shared" ca="1" si="7"/>
        <v>0</v>
      </c>
    </row>
    <row r="42" spans="1:34" ht="68.25" hidden="1" thickBot="1" x14ac:dyDescent="0.25">
      <c r="A42" s="4">
        <f t="shared" si="3"/>
        <v>27</v>
      </c>
      <c r="B42" s="58" t="str">
        <f t="shared" ca="1" si="0"/>
        <v>SLC B15</v>
      </c>
      <c r="C42" s="58" t="str">
        <f t="shared" ca="1" si="1"/>
        <v>3.7 Operational Training: Opex
Record the numbers and costs of training employees engaged on formal training and apprentice programmes including staff costs as well as other operational training costs.</v>
      </c>
      <c r="D42" s="163" t="str">
        <f t="shared" si="4"/>
        <v/>
      </c>
      <c r="E42" s="164"/>
      <c r="F42" s="164"/>
      <c r="G42" s="164"/>
      <c r="H42" s="165"/>
      <c r="I42" s="166"/>
      <c r="J42" s="167"/>
      <c r="K42" s="167"/>
      <c r="L42" s="168"/>
      <c r="M42" s="169"/>
      <c r="N42" s="167"/>
      <c r="O42" s="167"/>
      <c r="P42" s="60" t="str">
        <f t="shared" si="5"/>
        <v/>
      </c>
      <c r="Q42" s="61"/>
      <c r="R42" s="60" t="str">
        <f ca="1">IFERROR(IF($B42="","",INDEX('Impact-Probability_Matrix'!$C$4:$G$8,MATCH($D42,'Impact-Probability_Matrix'!$C$4:$C$8,0),MATCH($P42,'Impact-Probability_Matrix'!$C$4:$G$4,0))),"-")</f>
        <v>-</v>
      </c>
      <c r="T42" s="244"/>
      <c r="V42" s="190" t="s">
        <v>748</v>
      </c>
      <c r="W42" s="188">
        <v>43890</v>
      </c>
      <c r="X42" s="39"/>
      <c r="Y42" s="39"/>
      <c r="Z42" s="39"/>
      <c r="AD42" s="127">
        <v>27</v>
      </c>
      <c r="AE42" s="162" t="str">
        <f t="shared" ca="1" si="7"/>
        <v>SLC B15</v>
      </c>
      <c r="AF42" s="162" t="str">
        <f t="shared" ca="1" si="7"/>
        <v>3.7 Operational Training: Opex</v>
      </c>
      <c r="AG42" s="162" t="str">
        <f t="shared" ca="1" si="7"/>
        <v>Record the numbers and costs of training employees engaged on formal training and apprentice programmes including staff costs as well as other operational training costs.</v>
      </c>
      <c r="AH42" s="162">
        <f t="shared" ca="1" si="7"/>
        <v>0</v>
      </c>
    </row>
    <row r="43" spans="1:34" ht="45.75" hidden="1" thickBot="1" x14ac:dyDescent="0.25">
      <c r="A43" s="4">
        <f t="shared" si="3"/>
        <v>28</v>
      </c>
      <c r="B43" s="58" t="str">
        <f t="shared" ca="1" si="0"/>
        <v>SLC B15</v>
      </c>
      <c r="C43" s="58" t="str">
        <f t="shared" ca="1" si="1"/>
        <v>3.8 Salary and FTE numbers: Opex
Total transmission and business support gross staff costs and FTEs</v>
      </c>
      <c r="D43" s="163" t="str">
        <f t="shared" si="4"/>
        <v/>
      </c>
      <c r="E43" s="164"/>
      <c r="F43" s="164"/>
      <c r="G43" s="164"/>
      <c r="H43" s="165"/>
      <c r="I43" s="166"/>
      <c r="J43" s="167"/>
      <c r="K43" s="167"/>
      <c r="L43" s="168"/>
      <c r="M43" s="169"/>
      <c r="N43" s="167"/>
      <c r="O43" s="167"/>
      <c r="P43" s="60" t="str">
        <f t="shared" si="5"/>
        <v/>
      </c>
      <c r="Q43" s="61"/>
      <c r="R43" s="60" t="str">
        <f ca="1">IFERROR(IF($B43="","",INDEX('Impact-Probability_Matrix'!$C$4:$G$8,MATCH($D43,'Impact-Probability_Matrix'!$C$4:$C$8,0),MATCH($P43,'Impact-Probability_Matrix'!$C$4:$G$4,0))),"-")</f>
        <v>-</v>
      </c>
      <c r="T43" s="244"/>
      <c r="V43" s="190" t="s">
        <v>749</v>
      </c>
      <c r="W43" s="188">
        <v>44255</v>
      </c>
      <c r="X43" s="39"/>
      <c r="Y43" s="39"/>
      <c r="Z43" s="39"/>
      <c r="AD43" s="127">
        <v>28</v>
      </c>
      <c r="AE43" s="162" t="str">
        <f t="shared" ca="1" si="7"/>
        <v>SLC B15</v>
      </c>
      <c r="AF43" s="162" t="str">
        <f t="shared" ca="1" si="7"/>
        <v>3.8 Salary and FTE numbers: Opex</v>
      </c>
      <c r="AG43" s="162" t="str">
        <f t="shared" ca="1" si="7"/>
        <v>Total transmission and business support gross staff costs and FTEs</v>
      </c>
      <c r="AH43" s="162">
        <f t="shared" ca="1" si="7"/>
        <v>0</v>
      </c>
    </row>
    <row r="44" spans="1:34" ht="57" hidden="1" thickBot="1" x14ac:dyDescent="0.25">
      <c r="A44" s="4">
        <f t="shared" si="3"/>
        <v>29</v>
      </c>
      <c r="B44" s="58" t="str">
        <f t="shared" ca="1" si="0"/>
        <v>SLC B15</v>
      </c>
      <c r="C44" s="58" t="str">
        <f t="shared" ca="1" si="1"/>
        <v xml:space="preserve">3.9 Exc &amp; Demin: Opex
Costs relating to Excluded, Consented, and De Minimis services provided by the transmission business by type of service. </v>
      </c>
      <c r="D44" s="163" t="str">
        <f t="shared" si="4"/>
        <v/>
      </c>
      <c r="E44" s="164"/>
      <c r="F44" s="164"/>
      <c r="G44" s="164"/>
      <c r="H44" s="165"/>
      <c r="I44" s="166"/>
      <c r="J44" s="167"/>
      <c r="K44" s="167"/>
      <c r="L44" s="168"/>
      <c r="M44" s="169"/>
      <c r="N44" s="167"/>
      <c r="O44" s="167"/>
      <c r="P44" s="60" t="str">
        <f t="shared" si="5"/>
        <v/>
      </c>
      <c r="Q44" s="61"/>
      <c r="R44" s="60" t="str">
        <f ca="1">IFERROR(IF($B44="","",INDEX('Impact-Probability_Matrix'!$C$4:$G$8,MATCH($D44,'Impact-Probability_Matrix'!$C$4:$C$8,0),MATCH($P44,'Impact-Probability_Matrix'!$C$4:$G$4,0))),"-")</f>
        <v>-</v>
      </c>
      <c r="T44" s="244"/>
      <c r="V44" s="190" t="s">
        <v>750</v>
      </c>
      <c r="W44" s="188">
        <v>44620</v>
      </c>
      <c r="X44" s="39"/>
      <c r="Y44" s="39"/>
      <c r="Z44" s="39"/>
      <c r="AD44" s="127">
        <v>29</v>
      </c>
      <c r="AE44" s="162" t="str">
        <f t="shared" ca="1" si="7"/>
        <v>SLC B15</v>
      </c>
      <c r="AF44" s="162" t="str">
        <f t="shared" ca="1" si="7"/>
        <v>3.9 Exc &amp; Demin: Opex</v>
      </c>
      <c r="AG44" s="162" t="str">
        <f t="shared" ca="1" si="7"/>
        <v xml:space="preserve">Costs relating to Excluded, Consented, and De Minimis services provided by the transmission business by type of service. </v>
      </c>
      <c r="AH44" s="162">
        <f t="shared" ca="1" si="7"/>
        <v>0</v>
      </c>
    </row>
    <row r="45" spans="1:34" ht="57" hidden="1" thickBot="1" x14ac:dyDescent="0.25">
      <c r="A45" s="4">
        <f t="shared" si="3"/>
        <v>30</v>
      </c>
      <c r="B45" s="58" t="str">
        <f t="shared" ca="1" si="0"/>
        <v>SLC B15</v>
      </c>
      <c r="C45" s="58" t="str">
        <f t="shared" ca="1" si="1"/>
        <v>3.10 Provisions: Opex
Details of the provisions that have affected the results so that Ofgem can understand any significant events happening in the year.</v>
      </c>
      <c r="D45" s="163" t="str">
        <f t="shared" si="4"/>
        <v/>
      </c>
      <c r="E45" s="164"/>
      <c r="F45" s="164"/>
      <c r="G45" s="164"/>
      <c r="H45" s="165"/>
      <c r="I45" s="166"/>
      <c r="J45" s="167"/>
      <c r="K45" s="167"/>
      <c r="L45" s="168"/>
      <c r="M45" s="169"/>
      <c r="N45" s="167"/>
      <c r="O45" s="167"/>
      <c r="P45" s="60" t="str">
        <f t="shared" si="5"/>
        <v/>
      </c>
      <c r="Q45" s="61"/>
      <c r="R45" s="60" t="str">
        <f ca="1">IFERROR(IF($B45="","",INDEX('Impact-Probability_Matrix'!$C$4:$G$8,MATCH($D45,'Impact-Probability_Matrix'!$C$4:$C$8,0),MATCH($P45,'Impact-Probability_Matrix'!$C$4:$G$4,0))),"-")</f>
        <v>-</v>
      </c>
      <c r="T45" s="244"/>
      <c r="V45" s="191" t="s">
        <v>751</v>
      </c>
      <c r="W45" s="189">
        <v>44985</v>
      </c>
      <c r="X45" s="39"/>
      <c r="Y45" s="39"/>
      <c r="Z45" s="39"/>
      <c r="AD45" s="127">
        <v>30</v>
      </c>
      <c r="AE45" s="162" t="str">
        <f t="shared" ca="1" si="7"/>
        <v>SLC B15</v>
      </c>
      <c r="AF45" s="162" t="str">
        <f t="shared" ca="1" si="7"/>
        <v>3.10 Provisions: Opex</v>
      </c>
      <c r="AG45" s="162" t="str">
        <f t="shared" ca="1" si="7"/>
        <v>Details of the provisions that have affected the results so that Ofgem can understand any significant events happening in the year.</v>
      </c>
      <c r="AH45" s="162">
        <f t="shared" ca="1" si="7"/>
        <v>0</v>
      </c>
    </row>
    <row r="46" spans="1:34" ht="57" hidden="1" thickBot="1" x14ac:dyDescent="0.25">
      <c r="A46" s="4">
        <f t="shared" si="3"/>
        <v>31</v>
      </c>
      <c r="B46" s="58" t="str">
        <f t="shared" ca="1" si="0"/>
        <v>SLC B15</v>
      </c>
      <c r="C46" s="58" t="str">
        <f t="shared" ca="1" si="1"/>
        <v xml:space="preserve">3.11 Related Party Transactions: Opex
Services provided to the transmission business and other GB regulated network businesses by each related party. </v>
      </c>
      <c r="D46" s="163" t="str">
        <f t="shared" si="4"/>
        <v/>
      </c>
      <c r="E46" s="164"/>
      <c r="F46" s="164"/>
      <c r="G46" s="164"/>
      <c r="H46" s="165"/>
      <c r="I46" s="166"/>
      <c r="J46" s="167"/>
      <c r="K46" s="167"/>
      <c r="L46" s="168"/>
      <c r="M46" s="169"/>
      <c r="N46" s="167"/>
      <c r="O46" s="167"/>
      <c r="P46" s="60" t="str">
        <f t="shared" si="5"/>
        <v/>
      </c>
      <c r="Q46" s="61"/>
      <c r="R46" s="60" t="str">
        <f ca="1">IFERROR(IF($B46="","",INDEX('Impact-Probability_Matrix'!$C$4:$G$8,MATCH($D46,'Impact-Probability_Matrix'!$C$4:$C$8,0),MATCH($P46,'Impact-Probability_Matrix'!$C$4:$G$4,0))),"-")</f>
        <v>-</v>
      </c>
      <c r="T46" s="244"/>
      <c r="AD46" s="127">
        <v>31</v>
      </c>
      <c r="AE46" s="162" t="str">
        <f t="shared" ca="1" si="7"/>
        <v>SLC B15</v>
      </c>
      <c r="AF46" s="162" t="str">
        <f t="shared" ca="1" si="7"/>
        <v>3.11 Related Party Transactions: Opex</v>
      </c>
      <c r="AG46" s="162" t="str">
        <f t="shared" ca="1" si="7"/>
        <v xml:space="preserve">Services provided to the transmission business and other GB regulated network businesses by each related party. </v>
      </c>
      <c r="AH46" s="162">
        <f t="shared" ca="1" si="7"/>
        <v>0</v>
      </c>
    </row>
    <row r="47" spans="1:34" ht="45.75" hidden="1" thickBot="1" x14ac:dyDescent="0.25">
      <c r="A47" s="4">
        <f t="shared" si="3"/>
        <v>32</v>
      </c>
      <c r="B47" s="58" t="str">
        <f t="shared" ca="1" si="0"/>
        <v>SLC B15</v>
      </c>
      <c r="C47" s="58" t="str">
        <f t="shared" ca="1" si="1"/>
        <v xml:space="preserve">3.12 IRM Expenditure: Opex
Costs and other data relating to IRM schemes designed to rollout a proven innovation. </v>
      </c>
      <c r="D47" s="163" t="str">
        <f t="shared" si="4"/>
        <v/>
      </c>
      <c r="E47" s="164"/>
      <c r="F47" s="164"/>
      <c r="G47" s="164"/>
      <c r="H47" s="165"/>
      <c r="I47" s="166"/>
      <c r="J47" s="167"/>
      <c r="K47" s="167"/>
      <c r="L47" s="168"/>
      <c r="M47" s="169"/>
      <c r="N47" s="167"/>
      <c r="O47" s="167"/>
      <c r="P47" s="60" t="str">
        <f t="shared" si="5"/>
        <v/>
      </c>
      <c r="Q47" s="61"/>
      <c r="R47" s="60" t="str">
        <f ca="1">IFERROR(IF($B47="","",INDEX('Impact-Probability_Matrix'!$C$4:$G$8,MATCH($D47,'Impact-Probability_Matrix'!$C$4:$C$8,0),MATCH($P47,'Impact-Probability_Matrix'!$C$4:$G$4,0))),"-")</f>
        <v>-</v>
      </c>
      <c r="T47" s="244"/>
      <c r="AD47" s="127">
        <v>32</v>
      </c>
      <c r="AE47" s="162" t="str">
        <f t="shared" ca="1" si="7"/>
        <v>SLC B15</v>
      </c>
      <c r="AF47" s="162" t="str">
        <f t="shared" ca="1" si="7"/>
        <v>3.12 IRM Expenditure: Opex</v>
      </c>
      <c r="AG47" s="162" t="str">
        <f t="shared" ca="1" si="7"/>
        <v xml:space="preserve">Costs and other data relating to IRM schemes designed to rollout a proven innovation. </v>
      </c>
      <c r="AH47" s="162">
        <f t="shared" ca="1" si="7"/>
        <v>0</v>
      </c>
    </row>
    <row r="48" spans="1:34" ht="45.75" hidden="1" thickBot="1" x14ac:dyDescent="0.25">
      <c r="A48" s="4">
        <f t="shared" si="3"/>
        <v>33</v>
      </c>
      <c r="B48" s="58" t="str">
        <f t="shared" ref="B48:B79" ca="1" si="8">IF(OR($AE48=0,$AH48="No"),"",AE48)</f>
        <v>SLC B15</v>
      </c>
      <c r="C48" s="58" t="str">
        <f t="shared" ref="C48:C79" ca="1" si="9">IF(OR($AE48=0,$AH48="No"),"",AF48&amp;CHAR(10)&amp;CHAR(10)&amp;AG48)</f>
        <v xml:space="preserve">3.13 NIA Expenditure: Opex
Report the amounts spent under the Network Innovation Allowance (NIA). </v>
      </c>
      <c r="D48" s="163" t="str">
        <f t="shared" si="4"/>
        <v/>
      </c>
      <c r="E48" s="164"/>
      <c r="F48" s="164"/>
      <c r="G48" s="164"/>
      <c r="H48" s="165"/>
      <c r="I48" s="166"/>
      <c r="J48" s="167"/>
      <c r="K48" s="167"/>
      <c r="L48" s="168"/>
      <c r="M48" s="169"/>
      <c r="N48" s="167"/>
      <c r="O48" s="167"/>
      <c r="P48" s="60" t="str">
        <f t="shared" si="5"/>
        <v/>
      </c>
      <c r="Q48" s="61"/>
      <c r="R48" s="60" t="str">
        <f ca="1">IFERROR(IF($B48="","",INDEX('Impact-Probability_Matrix'!$C$4:$G$8,MATCH($D48,'Impact-Probability_Matrix'!$C$4:$C$8,0),MATCH($P48,'Impact-Probability_Matrix'!$C$4:$G$4,0))),"-")</f>
        <v>-</v>
      </c>
      <c r="T48" s="244"/>
      <c r="AD48" s="127">
        <v>33</v>
      </c>
      <c r="AE48" s="162" t="str">
        <f t="shared" ca="1" si="7"/>
        <v>SLC B15</v>
      </c>
      <c r="AF48" s="162" t="str">
        <f t="shared" ca="1" si="7"/>
        <v>3.13 NIA Expenditure: Opex</v>
      </c>
      <c r="AG48" s="162" t="str">
        <f t="shared" ca="1" si="7"/>
        <v xml:space="preserve">Report the amounts spent under the Network Innovation Allowance (NIA). </v>
      </c>
      <c r="AH48" s="162">
        <f t="shared" ca="1" si="7"/>
        <v>0</v>
      </c>
    </row>
    <row r="49" spans="1:34" ht="57" hidden="1" thickBot="1" x14ac:dyDescent="0.25">
      <c r="A49" s="4">
        <f t="shared" si="3"/>
        <v>34</v>
      </c>
      <c r="B49" s="58" t="str">
        <f t="shared" ca="1" si="8"/>
        <v>SLC B15</v>
      </c>
      <c r="C49" s="58" t="str">
        <f t="shared" ca="1" si="9"/>
        <v>3.14 NIC Expenditure: Opex
Expenditure from the NIC Project bank account for any NIC project that is being implemented. The expenditure is recorded by project.</v>
      </c>
      <c r="D49" s="163" t="str">
        <f t="shared" si="4"/>
        <v/>
      </c>
      <c r="E49" s="164"/>
      <c r="F49" s="164"/>
      <c r="G49" s="164"/>
      <c r="H49" s="165"/>
      <c r="I49" s="166"/>
      <c r="J49" s="167"/>
      <c r="K49" s="167"/>
      <c r="L49" s="168"/>
      <c r="M49" s="169"/>
      <c r="N49" s="167"/>
      <c r="O49" s="167"/>
      <c r="P49" s="60" t="str">
        <f t="shared" si="5"/>
        <v/>
      </c>
      <c r="Q49" s="61"/>
      <c r="R49" s="60" t="str">
        <f ca="1">IFERROR(IF($B49="","",INDEX('Impact-Probability_Matrix'!$C$4:$G$8,MATCH($D49,'Impact-Probability_Matrix'!$C$4:$C$8,0),MATCH($P49,'Impact-Probability_Matrix'!$C$4:$G$4,0))),"-")</f>
        <v>-</v>
      </c>
      <c r="T49" s="244"/>
      <c r="AD49" s="127">
        <v>34</v>
      </c>
      <c r="AE49" s="162" t="str">
        <f t="shared" ca="1" si="7"/>
        <v>SLC B15</v>
      </c>
      <c r="AF49" s="162" t="str">
        <f t="shared" ca="1" si="7"/>
        <v>3.14 NIC Expenditure: Opex</v>
      </c>
      <c r="AG49" s="162" t="str">
        <f t="shared" ca="1" si="7"/>
        <v>Expenditure from the NIC Project bank account for any NIC project that is being implemented. The expenditure is recorded by project.</v>
      </c>
      <c r="AH49" s="162">
        <f t="shared" ca="1" si="7"/>
        <v>0</v>
      </c>
    </row>
    <row r="50" spans="1:34" ht="57" hidden="1" thickBot="1" x14ac:dyDescent="0.25">
      <c r="A50" s="4">
        <f t="shared" si="3"/>
        <v>35</v>
      </c>
      <c r="B50" s="58" t="str">
        <f t="shared" ca="1" si="8"/>
        <v>SLC B15, covering: 
3K (part)</v>
      </c>
      <c r="C50" s="58" t="str">
        <f t="shared" ca="1" si="9"/>
        <v>3.15 Physical Security Opex: Opex
Opex spent on physical security in relation to DECC’s enhanced physical security upgrade programme (PSUP).</v>
      </c>
      <c r="D50" s="163" t="str">
        <f t="shared" si="4"/>
        <v/>
      </c>
      <c r="E50" s="164"/>
      <c r="F50" s="164"/>
      <c r="G50" s="164"/>
      <c r="H50" s="165"/>
      <c r="I50" s="166"/>
      <c r="J50" s="167"/>
      <c r="K50" s="167"/>
      <c r="L50" s="168"/>
      <c r="M50" s="169"/>
      <c r="N50" s="167"/>
      <c r="O50" s="167"/>
      <c r="P50" s="60" t="str">
        <f t="shared" si="5"/>
        <v/>
      </c>
      <c r="Q50" s="61"/>
      <c r="R50" s="60" t="str">
        <f ca="1">IFERROR(IF($B50="","",INDEX('Impact-Probability_Matrix'!$C$4:$G$8,MATCH($D50,'Impact-Probability_Matrix'!$C$4:$C$8,0),MATCH($P50,'Impact-Probability_Matrix'!$C$4:$G$4,0))),"-")</f>
        <v>-</v>
      </c>
      <c r="T50" s="244"/>
      <c r="AD50" s="127">
        <v>35</v>
      </c>
      <c r="AE50" s="162" t="str">
        <f t="shared" ca="1" si="7"/>
        <v>SLC B15, covering: 
3K (part)</v>
      </c>
      <c r="AF50" s="162" t="str">
        <f t="shared" ca="1" si="7"/>
        <v>3.15 Physical Security Opex: Opex</v>
      </c>
      <c r="AG50" s="162" t="str">
        <f t="shared" ca="1" si="7"/>
        <v>Opex spent on physical security in relation to DECC’s enhanced physical security upgrade programme (PSUP).</v>
      </c>
      <c r="AH50" s="162">
        <f t="shared" ca="1" si="7"/>
        <v>0</v>
      </c>
    </row>
    <row r="51" spans="1:34" ht="34.5" hidden="1" thickBot="1" x14ac:dyDescent="0.25">
      <c r="A51" s="4">
        <f t="shared" si="3"/>
        <v>36</v>
      </c>
      <c r="B51" s="58" t="str">
        <f t="shared" ca="1" si="8"/>
        <v>SLC B15</v>
      </c>
      <c r="C51" s="58" t="str">
        <f t="shared" ca="1" si="9"/>
        <v>3.16. SO EMR Data Volumes
Data relating to NGET’s EMR delivery function</v>
      </c>
      <c r="D51" s="163" t="str">
        <f t="shared" si="4"/>
        <v/>
      </c>
      <c r="E51" s="164"/>
      <c r="F51" s="164"/>
      <c r="G51" s="164"/>
      <c r="H51" s="165"/>
      <c r="I51" s="166"/>
      <c r="J51" s="167"/>
      <c r="K51" s="167"/>
      <c r="L51" s="168"/>
      <c r="M51" s="169"/>
      <c r="N51" s="167"/>
      <c r="O51" s="167"/>
      <c r="P51" s="60" t="str">
        <f t="shared" si="5"/>
        <v/>
      </c>
      <c r="Q51" s="61"/>
      <c r="R51" s="60" t="str">
        <f ca="1">IFERROR(IF($B51="","",INDEX('Impact-Probability_Matrix'!$C$4:$G$8,MATCH($D51,'Impact-Probability_Matrix'!$C$4:$C$8,0),MATCH($P51,'Impact-Probability_Matrix'!$C$4:$G$4,0))),"-")</f>
        <v>-</v>
      </c>
      <c r="T51" s="244"/>
      <c r="AD51" s="127">
        <v>36</v>
      </c>
      <c r="AE51" s="162" t="str">
        <f t="shared" ca="1" si="7"/>
        <v>SLC B15</v>
      </c>
      <c r="AF51" s="162" t="str">
        <f t="shared" ca="1" si="7"/>
        <v>3.16. SO EMR Data Volumes</v>
      </c>
      <c r="AG51" s="162" t="str">
        <f t="shared" ca="1" si="7"/>
        <v>Data relating to NGET’s EMR delivery function</v>
      </c>
      <c r="AH51" s="162">
        <f t="shared" ca="1" si="7"/>
        <v>0</v>
      </c>
    </row>
    <row r="52" spans="1:34" ht="57" hidden="1" thickBot="1" x14ac:dyDescent="0.25">
      <c r="A52" s="4">
        <f t="shared" si="3"/>
        <v>37</v>
      </c>
      <c r="B52" s="58" t="str">
        <f t="shared" ca="1" si="8"/>
        <v>SLC B15</v>
      </c>
      <c r="C52" s="58" t="str">
        <f t="shared" ca="1" si="9"/>
        <v xml:space="preserve">4.1 Capex Summary: Capex
Information relating to the licensee’s actual capital expenditure in the reporting year and forecast expenditure for future years. </v>
      </c>
      <c r="D52" s="163" t="str">
        <f t="shared" si="4"/>
        <v/>
      </c>
      <c r="E52" s="164"/>
      <c r="F52" s="164"/>
      <c r="G52" s="164"/>
      <c r="H52" s="165"/>
      <c r="I52" s="166"/>
      <c r="J52" s="167"/>
      <c r="K52" s="167"/>
      <c r="L52" s="168"/>
      <c r="M52" s="169"/>
      <c r="N52" s="167"/>
      <c r="O52" s="167"/>
      <c r="P52" s="60" t="str">
        <f t="shared" si="5"/>
        <v/>
      </c>
      <c r="Q52" s="61"/>
      <c r="R52" s="60" t="str">
        <f ca="1">IFERROR(IF($B52="","",INDEX('Impact-Probability_Matrix'!$C$4:$G$8,MATCH($D52,'Impact-Probability_Matrix'!$C$4:$C$8,0),MATCH($P52,'Impact-Probability_Matrix'!$C$4:$G$4,0))),"-")</f>
        <v>-</v>
      </c>
      <c r="T52" s="244"/>
      <c r="AD52" s="127">
        <v>37</v>
      </c>
      <c r="AE52" s="162" t="str">
        <f t="shared" ca="1" si="7"/>
        <v>SLC B15</v>
      </c>
      <c r="AF52" s="162" t="str">
        <f t="shared" ca="1" si="7"/>
        <v>4.1 Capex Summary: Capex</v>
      </c>
      <c r="AG52" s="162" t="str">
        <f t="shared" ca="1" si="7"/>
        <v xml:space="preserve">Information relating to the licensee’s actual capital expenditure in the reporting year and forecast expenditure for future years. </v>
      </c>
      <c r="AH52" s="162">
        <f t="shared" ca="1" si="7"/>
        <v>0</v>
      </c>
    </row>
    <row r="53" spans="1:34" ht="45.75" hidden="1" thickBot="1" x14ac:dyDescent="0.25">
      <c r="A53" s="4">
        <f t="shared" si="3"/>
        <v>38</v>
      </c>
      <c r="B53" s="58" t="str">
        <f t="shared" ca="1" si="8"/>
        <v>SLC B15, covering: 
3J (part)</v>
      </c>
      <c r="C53" s="58" t="str">
        <f t="shared" ca="1" si="9"/>
        <v xml:space="preserve">4.2 LRScheme Expenditure: Capex
Annual capital costs incurred on load related schemes during the reporting year. </v>
      </c>
      <c r="D53" s="163" t="str">
        <f t="shared" si="4"/>
        <v/>
      </c>
      <c r="E53" s="164"/>
      <c r="F53" s="164"/>
      <c r="G53" s="164"/>
      <c r="H53" s="165"/>
      <c r="I53" s="166"/>
      <c r="J53" s="167"/>
      <c r="K53" s="167"/>
      <c r="L53" s="168"/>
      <c r="M53" s="169"/>
      <c r="N53" s="167"/>
      <c r="O53" s="167"/>
      <c r="P53" s="60" t="str">
        <f t="shared" si="5"/>
        <v/>
      </c>
      <c r="Q53" s="61"/>
      <c r="R53" s="60" t="str">
        <f ca="1">IFERROR(IF($B53="","",INDEX('Impact-Probability_Matrix'!$C$4:$G$8,MATCH($D53,'Impact-Probability_Matrix'!$C$4:$C$8,0),MATCH($P53,'Impact-Probability_Matrix'!$C$4:$G$4,0))),"-")</f>
        <v>-</v>
      </c>
      <c r="T53" s="244"/>
      <c r="AD53" s="127">
        <v>38</v>
      </c>
      <c r="AE53" s="162" t="str">
        <f t="shared" ca="1" si="7"/>
        <v>SLC B15, covering: 
3J (part)</v>
      </c>
      <c r="AF53" s="162" t="str">
        <f t="shared" ca="1" si="7"/>
        <v>4.2 LRScheme Expenditure: Capex</v>
      </c>
      <c r="AG53" s="162" t="str">
        <f t="shared" ca="1" si="7"/>
        <v xml:space="preserve">Annual capital costs incurred on load related schemes during the reporting year. </v>
      </c>
      <c r="AH53" s="162">
        <f t="shared" ca="1" si="7"/>
        <v>0</v>
      </c>
    </row>
    <row r="54" spans="1:34" ht="45.75" hidden="1" thickBot="1" x14ac:dyDescent="0.25">
      <c r="A54" s="4">
        <f t="shared" si="3"/>
        <v>39</v>
      </c>
      <c r="B54" s="58" t="str">
        <f t="shared" ca="1" si="8"/>
        <v>SLC B15</v>
      </c>
      <c r="C54" s="58" t="str">
        <f t="shared" ca="1" si="9"/>
        <v xml:space="preserve">4.3 NLRScheme Expenditure: Capex
Annual capital costs incurred on non-load related schemes during the reporting year. </v>
      </c>
      <c r="D54" s="163" t="str">
        <f t="shared" si="4"/>
        <v/>
      </c>
      <c r="E54" s="164"/>
      <c r="F54" s="164"/>
      <c r="G54" s="164"/>
      <c r="H54" s="165"/>
      <c r="I54" s="166"/>
      <c r="J54" s="167"/>
      <c r="K54" s="167"/>
      <c r="L54" s="168"/>
      <c r="M54" s="169"/>
      <c r="N54" s="167"/>
      <c r="O54" s="167"/>
      <c r="P54" s="60" t="str">
        <f t="shared" si="5"/>
        <v/>
      </c>
      <c r="Q54" s="61"/>
      <c r="R54" s="60" t="str">
        <f ca="1">IFERROR(IF($B54="","",INDEX('Impact-Probability_Matrix'!$C$4:$G$8,MATCH($D54,'Impact-Probability_Matrix'!$C$4:$C$8,0),MATCH($P54,'Impact-Probability_Matrix'!$C$4:$G$4,0))),"-")</f>
        <v>-</v>
      </c>
      <c r="T54" s="244"/>
      <c r="AD54" s="127">
        <v>39</v>
      </c>
      <c r="AE54" s="162" t="str">
        <f t="shared" ca="1" si="7"/>
        <v>SLC B15</v>
      </c>
      <c r="AF54" s="162" t="str">
        <f t="shared" ca="1" si="7"/>
        <v>4.3 NLRScheme Expenditure: Capex</v>
      </c>
      <c r="AG54" s="162" t="str">
        <f t="shared" ca="1" si="7"/>
        <v xml:space="preserve">Annual capital costs incurred on non-load related schemes during the reporting year. </v>
      </c>
      <c r="AH54" s="162">
        <f t="shared" ca="1" si="7"/>
        <v>0</v>
      </c>
    </row>
    <row r="55" spans="1:34" ht="90.75" hidden="1" thickBot="1" x14ac:dyDescent="0.25">
      <c r="A55" s="4">
        <f t="shared" si="3"/>
        <v>40</v>
      </c>
      <c r="B55" s="58" t="str">
        <f t="shared" ca="1" si="8"/>
        <v>SLC B15</v>
      </c>
      <c r="C55" s="58" t="str">
        <f t="shared" ca="1" si="9"/>
        <v xml:space="preserve">4.4 Uncertain Costs: Capex
TO capex schemes that fall under the licence conditions ‘uncertain costs’  and ‘Mitigating the impact of Pre-existing Transmission Infrastructure on the visual amenity of Designated Areas’ detailed in each TO’s special licence conditions. </v>
      </c>
      <c r="D55" s="163" t="str">
        <f t="shared" si="4"/>
        <v/>
      </c>
      <c r="E55" s="164"/>
      <c r="F55" s="164"/>
      <c r="G55" s="164"/>
      <c r="H55" s="165"/>
      <c r="I55" s="166"/>
      <c r="J55" s="167"/>
      <c r="K55" s="167"/>
      <c r="L55" s="168"/>
      <c r="M55" s="169"/>
      <c r="N55" s="167"/>
      <c r="O55" s="167"/>
      <c r="P55" s="60" t="str">
        <f t="shared" si="5"/>
        <v/>
      </c>
      <c r="Q55" s="61"/>
      <c r="R55" s="60" t="str">
        <f ca="1">IFERROR(IF($B55="","",INDEX('Impact-Probability_Matrix'!$C$4:$G$8,MATCH($D55,'Impact-Probability_Matrix'!$C$4:$C$8,0),MATCH($P55,'Impact-Probability_Matrix'!$C$4:$G$4,0))),"-")</f>
        <v>-</v>
      </c>
      <c r="T55" s="244"/>
      <c r="AD55" s="127">
        <v>40</v>
      </c>
      <c r="AE55" s="162" t="str">
        <f t="shared" ca="1" si="7"/>
        <v>SLC B15</v>
      </c>
      <c r="AF55" s="162" t="str">
        <f t="shared" ca="1" si="7"/>
        <v>4.4 Uncertain Costs: Capex</v>
      </c>
      <c r="AG55" s="162" t="str">
        <f t="shared" ca="1" si="7"/>
        <v xml:space="preserve">TO capex schemes that fall under the licence conditions ‘uncertain costs’  and ‘Mitigating the impact of Pre-existing Transmission Infrastructure on the visual amenity of Designated Areas’ detailed in each TO’s special licence conditions. </v>
      </c>
      <c r="AH55" s="162">
        <f t="shared" ca="1" si="7"/>
        <v>0</v>
      </c>
    </row>
    <row r="56" spans="1:34" ht="34.5" hidden="1" thickBot="1" x14ac:dyDescent="0.25">
      <c r="A56" s="4">
        <f t="shared" si="3"/>
        <v>41</v>
      </c>
      <c r="B56" s="58" t="str">
        <f t="shared" ca="1" si="8"/>
        <v>SLC B15</v>
      </c>
      <c r="C56" s="58" t="str">
        <f t="shared" ca="1" si="9"/>
        <v>4.5 Non Op Capex: Capex
Expenditure on non operational capex.</v>
      </c>
      <c r="D56" s="163" t="str">
        <f t="shared" si="4"/>
        <v/>
      </c>
      <c r="E56" s="164"/>
      <c r="F56" s="164"/>
      <c r="G56" s="164"/>
      <c r="H56" s="165"/>
      <c r="I56" s="166"/>
      <c r="J56" s="167"/>
      <c r="K56" s="167"/>
      <c r="L56" s="168"/>
      <c r="M56" s="169"/>
      <c r="N56" s="167"/>
      <c r="O56" s="167"/>
      <c r="P56" s="60" t="str">
        <f t="shared" si="5"/>
        <v/>
      </c>
      <c r="Q56" s="61"/>
      <c r="R56" s="60" t="str">
        <f ca="1">IFERROR(IF($B56="","",INDEX('Impact-Probability_Matrix'!$C$4:$G$8,MATCH($D56,'Impact-Probability_Matrix'!$C$4:$C$8,0),MATCH($P56,'Impact-Probability_Matrix'!$C$4:$G$4,0))),"-")</f>
        <v>-</v>
      </c>
      <c r="T56" s="244"/>
      <c r="AD56" s="127">
        <v>41</v>
      </c>
      <c r="AE56" s="162" t="str">
        <f t="shared" ref="AE56:AH75" ca="1" si="10">IFERROR(INDEX(INDIRECT($Z$33),MATCH($AD56,INDIRECT($X$33),0),MATCH(AE$15,INDIRECT($Y$33),0)),"")</f>
        <v>SLC B15</v>
      </c>
      <c r="AF56" s="162" t="str">
        <f t="shared" ca="1" si="10"/>
        <v>4.5 Non Op Capex: Capex</v>
      </c>
      <c r="AG56" s="162" t="str">
        <f t="shared" ca="1" si="10"/>
        <v>Expenditure on non operational capex.</v>
      </c>
      <c r="AH56" s="162">
        <f t="shared" ca="1" si="10"/>
        <v>0</v>
      </c>
    </row>
    <row r="57" spans="1:34" ht="34.5" hidden="1" thickBot="1" x14ac:dyDescent="0.25">
      <c r="A57" s="4">
        <f t="shared" si="3"/>
        <v>42</v>
      </c>
      <c r="B57" s="58" t="str">
        <f t="shared" ca="1" si="8"/>
        <v>SLC B15</v>
      </c>
      <c r="C57" s="58" t="str">
        <f t="shared" ca="1" si="9"/>
        <v xml:space="preserve">4.6 SO Capex: Capex
Expenditure on SO capex.  </v>
      </c>
      <c r="D57" s="163" t="str">
        <f t="shared" si="4"/>
        <v/>
      </c>
      <c r="E57" s="164"/>
      <c r="F57" s="164"/>
      <c r="G57" s="164"/>
      <c r="H57" s="165"/>
      <c r="I57" s="166"/>
      <c r="J57" s="167"/>
      <c r="K57" s="167"/>
      <c r="L57" s="168"/>
      <c r="M57" s="169"/>
      <c r="N57" s="167"/>
      <c r="O57" s="167"/>
      <c r="P57" s="60" t="str">
        <f t="shared" si="5"/>
        <v/>
      </c>
      <c r="Q57" s="61"/>
      <c r="R57" s="60" t="str">
        <f ca="1">IFERROR(IF($B57="","",INDEX('Impact-Probability_Matrix'!$C$4:$G$8,MATCH($D57,'Impact-Probability_Matrix'!$C$4:$C$8,0),MATCH($P57,'Impact-Probability_Matrix'!$C$4:$G$4,0))),"-")</f>
        <v>-</v>
      </c>
      <c r="T57" s="244"/>
      <c r="AD57" s="127">
        <v>42</v>
      </c>
      <c r="AE57" s="162" t="str">
        <f t="shared" ca="1" si="10"/>
        <v>SLC B15</v>
      </c>
      <c r="AF57" s="162" t="str">
        <f t="shared" ca="1" si="10"/>
        <v>4.6 SO Capex: Capex</v>
      </c>
      <c r="AG57" s="162" t="str">
        <f t="shared" ca="1" si="10"/>
        <v xml:space="preserve">Expenditure on SO capex.  </v>
      </c>
      <c r="AH57" s="162">
        <f t="shared" ca="1" si="10"/>
        <v>0</v>
      </c>
    </row>
    <row r="58" spans="1:34" ht="45.75" hidden="1" thickBot="1" x14ac:dyDescent="0.25">
      <c r="A58" s="4">
        <f t="shared" si="3"/>
        <v>43</v>
      </c>
      <c r="B58" s="58" t="str">
        <f t="shared" ca="1" si="8"/>
        <v>SLC B15, covering: 
3J (part)</v>
      </c>
      <c r="C58" s="58" t="str">
        <f t="shared" ca="1" si="9"/>
        <v>4.7 TIRG Schemes: Capex
Information relating to capital expenditure of all ongoing TIRG schemes.</v>
      </c>
      <c r="D58" s="163" t="str">
        <f t="shared" si="4"/>
        <v/>
      </c>
      <c r="E58" s="164"/>
      <c r="F58" s="164"/>
      <c r="G58" s="164"/>
      <c r="H58" s="165"/>
      <c r="I58" s="166"/>
      <c r="J58" s="167"/>
      <c r="K58" s="167"/>
      <c r="L58" s="168"/>
      <c r="M58" s="169"/>
      <c r="N58" s="167"/>
      <c r="O58" s="167"/>
      <c r="P58" s="60" t="str">
        <f t="shared" si="5"/>
        <v/>
      </c>
      <c r="Q58" s="61"/>
      <c r="R58" s="60" t="str">
        <f ca="1">IFERROR(IF($B58="","",INDEX('Impact-Probability_Matrix'!$C$4:$G$8,MATCH($D58,'Impact-Probability_Matrix'!$C$4:$C$8,0),MATCH($P58,'Impact-Probability_Matrix'!$C$4:$G$4,0))),"-")</f>
        <v>-</v>
      </c>
      <c r="T58" s="244"/>
      <c r="AD58" s="127">
        <v>43</v>
      </c>
      <c r="AE58" s="162" t="str">
        <f t="shared" ca="1" si="10"/>
        <v>SLC B15, covering: 
3J (part)</v>
      </c>
      <c r="AF58" s="162" t="str">
        <f t="shared" ca="1" si="10"/>
        <v>4.7 TIRG Schemes: Capex</v>
      </c>
      <c r="AG58" s="162" t="str">
        <f t="shared" ca="1" si="10"/>
        <v>Information relating to capital expenditure of all ongoing TIRG schemes.</v>
      </c>
      <c r="AH58" s="162">
        <f t="shared" ca="1" si="10"/>
        <v>0</v>
      </c>
    </row>
    <row r="59" spans="1:34" ht="57" hidden="1" thickBot="1" x14ac:dyDescent="0.25">
      <c r="A59" s="4">
        <f t="shared" si="3"/>
        <v>44</v>
      </c>
      <c r="B59" s="58" t="str">
        <f t="shared" ca="1" si="8"/>
        <v>SLC B15, covering: 
3K (part)</v>
      </c>
      <c r="C59" s="58" t="str">
        <f t="shared" ca="1" si="9"/>
        <v>4.8 Physical Security Capex: Capex
Capex spent on physical security in relation to DECC’s enhanced physical security upgrade programme (PSUP).</v>
      </c>
      <c r="D59" s="163" t="str">
        <f t="shared" si="4"/>
        <v/>
      </c>
      <c r="E59" s="164"/>
      <c r="F59" s="164"/>
      <c r="G59" s="164"/>
      <c r="H59" s="165"/>
      <c r="I59" s="166"/>
      <c r="J59" s="167"/>
      <c r="K59" s="167"/>
      <c r="L59" s="168"/>
      <c r="M59" s="169"/>
      <c r="N59" s="167"/>
      <c r="O59" s="167"/>
      <c r="P59" s="60" t="str">
        <f t="shared" si="5"/>
        <v/>
      </c>
      <c r="Q59" s="61"/>
      <c r="R59" s="60" t="str">
        <f ca="1">IFERROR(IF($B59="","",INDEX('Impact-Probability_Matrix'!$C$4:$G$8,MATCH($D59,'Impact-Probability_Matrix'!$C$4:$C$8,0),MATCH($P59,'Impact-Probability_Matrix'!$C$4:$G$4,0))),"-")</f>
        <v>-</v>
      </c>
      <c r="T59" s="244"/>
      <c r="AD59" s="127">
        <v>44</v>
      </c>
      <c r="AE59" s="162" t="str">
        <f t="shared" ca="1" si="10"/>
        <v>SLC B15, covering: 
3K (part)</v>
      </c>
      <c r="AF59" s="162" t="str">
        <f t="shared" ca="1" si="10"/>
        <v>4.8 Physical Security Capex: Capex</v>
      </c>
      <c r="AG59" s="162" t="str">
        <f t="shared" ca="1" si="10"/>
        <v>Capex spent on physical security in relation to DECC’s enhanced physical security upgrade programme (PSUP).</v>
      </c>
      <c r="AH59" s="162">
        <f t="shared" ca="1" si="10"/>
        <v>0</v>
      </c>
    </row>
    <row r="60" spans="1:34" ht="68.25" hidden="1" thickBot="1" x14ac:dyDescent="0.25">
      <c r="A60" s="4">
        <f t="shared" si="3"/>
        <v>45</v>
      </c>
      <c r="B60" s="58" t="str">
        <f t="shared" ca="1" si="8"/>
        <v>SLC B15</v>
      </c>
      <c r="C60" s="58" t="str">
        <f t="shared" ca="1" si="9"/>
        <v xml:space="preserve">5.1 System Chars and Activity: Network data
High-level information relating to physical characteristics of the transmission network and to provide key indicators of the overall level of transmission activity. </v>
      </c>
      <c r="D60" s="163" t="str">
        <f t="shared" si="4"/>
        <v/>
      </c>
      <c r="E60" s="164"/>
      <c r="F60" s="164"/>
      <c r="G60" s="164"/>
      <c r="H60" s="165"/>
      <c r="I60" s="166"/>
      <c r="J60" s="167"/>
      <c r="K60" s="167"/>
      <c r="L60" s="168"/>
      <c r="M60" s="169"/>
      <c r="N60" s="167"/>
      <c r="O60" s="167"/>
      <c r="P60" s="60" t="str">
        <f t="shared" si="5"/>
        <v/>
      </c>
      <c r="Q60" s="61"/>
      <c r="R60" s="60" t="str">
        <f ca="1">IFERROR(IF($B60="","",INDEX('Impact-Probability_Matrix'!$C$4:$G$8,MATCH($D60,'Impact-Probability_Matrix'!$C$4:$C$8,0),MATCH($P60,'Impact-Probability_Matrix'!$C$4:$G$4,0))),"-")</f>
        <v>-</v>
      </c>
      <c r="T60" s="244"/>
      <c r="AD60" s="127">
        <v>45</v>
      </c>
      <c r="AE60" s="162" t="str">
        <f t="shared" ca="1" si="10"/>
        <v>SLC B15</v>
      </c>
      <c r="AF60" s="162" t="str">
        <f t="shared" ca="1" si="10"/>
        <v>5.1 System Chars and Activity: Network data</v>
      </c>
      <c r="AG60" s="162" t="str">
        <f t="shared" ca="1" si="10"/>
        <v xml:space="preserve">High-level information relating to physical characteristics of the transmission network and to provide key indicators of the overall level of transmission activity. </v>
      </c>
      <c r="AH60" s="162">
        <f t="shared" ca="1" si="10"/>
        <v>0</v>
      </c>
    </row>
    <row r="61" spans="1:34" ht="45.75" hidden="1" thickBot="1" x14ac:dyDescent="0.25">
      <c r="A61" s="4">
        <f t="shared" si="3"/>
        <v>46</v>
      </c>
      <c r="B61" s="58" t="str">
        <f t="shared" ca="1" si="8"/>
        <v>SLC B15</v>
      </c>
      <c r="C61" s="58" t="str">
        <f t="shared" ca="1" si="9"/>
        <v>5.2 Faults and Failures: Network data
Information relating to the quality of transmission service delivered.</v>
      </c>
      <c r="D61" s="163" t="str">
        <f t="shared" si="4"/>
        <v/>
      </c>
      <c r="E61" s="164"/>
      <c r="F61" s="164"/>
      <c r="G61" s="164"/>
      <c r="H61" s="165"/>
      <c r="I61" s="166"/>
      <c r="J61" s="167"/>
      <c r="K61" s="167"/>
      <c r="L61" s="168"/>
      <c r="M61" s="169"/>
      <c r="N61" s="167"/>
      <c r="O61" s="167"/>
      <c r="P61" s="60" t="str">
        <f t="shared" si="5"/>
        <v/>
      </c>
      <c r="Q61" s="61"/>
      <c r="R61" s="60" t="str">
        <f ca="1">IFERROR(IF($B61="","",INDEX('Impact-Probability_Matrix'!$C$4:$G$8,MATCH($D61,'Impact-Probability_Matrix'!$C$4:$C$8,0),MATCH($P61,'Impact-Probability_Matrix'!$C$4:$G$4,0))),"-")</f>
        <v>-</v>
      </c>
      <c r="T61" s="244"/>
      <c r="AD61" s="127">
        <v>46</v>
      </c>
      <c r="AE61" s="162" t="str">
        <f t="shared" ca="1" si="10"/>
        <v>SLC B15</v>
      </c>
      <c r="AF61" s="162" t="str">
        <f t="shared" ca="1" si="10"/>
        <v>5.2 Faults and Failures: Network data</v>
      </c>
      <c r="AG61" s="162" t="str">
        <f t="shared" ca="1" si="10"/>
        <v>Information relating to the quality of transmission service delivered.</v>
      </c>
      <c r="AH61" s="162">
        <f t="shared" ca="1" si="10"/>
        <v>0</v>
      </c>
    </row>
    <row r="62" spans="1:34" ht="90.75" hidden="1" thickBot="1" x14ac:dyDescent="0.25">
      <c r="A62" s="4">
        <f t="shared" si="3"/>
        <v>47</v>
      </c>
      <c r="B62" s="58" t="str">
        <f t="shared" ca="1" si="8"/>
        <v>SLC B15</v>
      </c>
      <c r="C62" s="58" t="str">
        <f t="shared" ca="1" si="9"/>
        <v>5.3 Boundary Tran Requirements: Network Data
Information on transmission capacity against required transfer levels at key parts of the transmission system, as indicators of load-driven need for developing the transmission infrastructure.</v>
      </c>
      <c r="D62" s="163" t="str">
        <f t="shared" si="4"/>
        <v/>
      </c>
      <c r="E62" s="164"/>
      <c r="F62" s="164"/>
      <c r="G62" s="164"/>
      <c r="H62" s="165"/>
      <c r="I62" s="166"/>
      <c r="J62" s="167"/>
      <c r="K62" s="167"/>
      <c r="L62" s="168"/>
      <c r="M62" s="169"/>
      <c r="N62" s="167"/>
      <c r="O62" s="167"/>
      <c r="P62" s="60" t="str">
        <f t="shared" si="5"/>
        <v/>
      </c>
      <c r="Q62" s="61"/>
      <c r="R62" s="60" t="str">
        <f ca="1">IFERROR(IF($B62="","",INDEX('Impact-Probability_Matrix'!$C$4:$G$8,MATCH($D62,'Impact-Probability_Matrix'!$C$4:$C$8,0),MATCH($P62,'Impact-Probability_Matrix'!$C$4:$G$4,0))),"-")</f>
        <v>-</v>
      </c>
      <c r="T62" s="244"/>
      <c r="AD62" s="127">
        <v>47</v>
      </c>
      <c r="AE62" s="162" t="str">
        <f t="shared" ca="1" si="10"/>
        <v>SLC B15</v>
      </c>
      <c r="AF62" s="162" t="str">
        <f t="shared" ca="1" si="10"/>
        <v>5.3 Boundary Tran Requirements: Network Data</v>
      </c>
      <c r="AG62" s="162" t="str">
        <f t="shared" ca="1" si="10"/>
        <v>Information on transmission capacity against required transfer levels at key parts of the transmission system, as indicators of load-driven need for developing the transmission infrastructure.</v>
      </c>
      <c r="AH62" s="162">
        <f t="shared" ca="1" si="10"/>
        <v>0</v>
      </c>
    </row>
    <row r="63" spans="1:34" ht="45.75" hidden="1" thickBot="1" x14ac:dyDescent="0.25">
      <c r="A63" s="4">
        <f t="shared" si="3"/>
        <v>48</v>
      </c>
      <c r="B63" s="58" t="str">
        <f t="shared" ca="1" si="8"/>
        <v>SLC B15</v>
      </c>
      <c r="C63" s="58" t="str">
        <f t="shared" ca="1" si="9"/>
        <v>5.4 Bound Capab Dev: Network data
Information on the capacity delivered during the reporting year.</v>
      </c>
      <c r="D63" s="163" t="str">
        <f t="shared" si="4"/>
        <v/>
      </c>
      <c r="E63" s="164"/>
      <c r="F63" s="164"/>
      <c r="G63" s="164"/>
      <c r="H63" s="165"/>
      <c r="I63" s="166"/>
      <c r="J63" s="167"/>
      <c r="K63" s="167"/>
      <c r="L63" s="168"/>
      <c r="M63" s="169"/>
      <c r="N63" s="167"/>
      <c r="O63" s="167"/>
      <c r="P63" s="60" t="str">
        <f t="shared" si="5"/>
        <v/>
      </c>
      <c r="Q63" s="61"/>
      <c r="R63" s="60" t="str">
        <f ca="1">IFERROR(IF($B63="","",INDEX('Impact-Probability_Matrix'!$C$4:$G$8,MATCH($D63,'Impact-Probability_Matrix'!$C$4:$C$8,0),MATCH($P63,'Impact-Probability_Matrix'!$C$4:$G$4,0))),"-")</f>
        <v>-</v>
      </c>
      <c r="T63" s="244"/>
      <c r="AD63" s="127">
        <v>48</v>
      </c>
      <c r="AE63" s="162" t="str">
        <f t="shared" ca="1" si="10"/>
        <v>SLC B15</v>
      </c>
      <c r="AF63" s="162" t="str">
        <f t="shared" ca="1" si="10"/>
        <v>5.4 Bound Capab Dev: Network data</v>
      </c>
      <c r="AG63" s="162" t="str">
        <f t="shared" ca="1" si="10"/>
        <v>Information on the capacity delivered during the reporting year.</v>
      </c>
      <c r="AH63" s="162">
        <f t="shared" ca="1" si="10"/>
        <v>0</v>
      </c>
    </row>
    <row r="64" spans="1:34" ht="45.75" hidden="1" thickBot="1" x14ac:dyDescent="0.25">
      <c r="A64" s="4">
        <f t="shared" si="3"/>
        <v>49</v>
      </c>
      <c r="B64" s="58" t="str">
        <f t="shared" ca="1" si="8"/>
        <v>SLC B15</v>
      </c>
      <c r="C64" s="58" t="str">
        <f t="shared" ca="1" si="9"/>
        <v>5.5 Demand &amp; Supply Sub: Network data
Information relating to actual and forecast demand of substations within access groups.</v>
      </c>
      <c r="D64" s="163" t="str">
        <f t="shared" si="4"/>
        <v/>
      </c>
      <c r="E64" s="164"/>
      <c r="F64" s="164"/>
      <c r="G64" s="164"/>
      <c r="H64" s="165"/>
      <c r="I64" s="166"/>
      <c r="J64" s="167"/>
      <c r="K64" s="167"/>
      <c r="L64" s="168"/>
      <c r="M64" s="169"/>
      <c r="N64" s="167"/>
      <c r="O64" s="167"/>
      <c r="P64" s="60" t="str">
        <f t="shared" si="5"/>
        <v/>
      </c>
      <c r="Q64" s="61"/>
      <c r="R64" s="60" t="str">
        <f ca="1">IFERROR(IF($B64="","",INDEX('Impact-Probability_Matrix'!$C$4:$G$8,MATCH($D64,'Impact-Probability_Matrix'!$C$4:$C$8,0),MATCH($P64,'Impact-Probability_Matrix'!$C$4:$G$4,0))),"-")</f>
        <v>-</v>
      </c>
      <c r="T64" s="244"/>
      <c r="AD64" s="127">
        <v>49</v>
      </c>
      <c r="AE64" s="162" t="str">
        <f t="shared" ca="1" si="10"/>
        <v>SLC B15</v>
      </c>
      <c r="AF64" s="162" t="str">
        <f t="shared" ca="1" si="10"/>
        <v>5.5 Demand &amp; Supply Sub: Network data</v>
      </c>
      <c r="AG64" s="162" t="str">
        <f t="shared" ca="1" si="10"/>
        <v>Information relating to actual and forecast demand of substations within access groups.</v>
      </c>
      <c r="AH64" s="162">
        <f t="shared" ca="1" si="10"/>
        <v>0</v>
      </c>
    </row>
    <row r="65" spans="1:34" ht="57" hidden="1" thickBot="1" x14ac:dyDescent="0.25">
      <c r="A65" s="4">
        <f t="shared" si="3"/>
        <v>50</v>
      </c>
      <c r="B65" s="58" t="str">
        <f t="shared" ca="1" si="8"/>
        <v>SLC B15</v>
      </c>
      <c r="C65" s="58" t="str">
        <f t="shared" ca="1" si="9"/>
        <v>5.6 Lead Adds &amp; Disps: Network data
Information relating to the additions and disposals of lead assets on the licensee’s network.</v>
      </c>
      <c r="D65" s="163" t="str">
        <f t="shared" si="4"/>
        <v/>
      </c>
      <c r="E65" s="164"/>
      <c r="F65" s="164"/>
      <c r="G65" s="164"/>
      <c r="H65" s="165"/>
      <c r="I65" s="166"/>
      <c r="J65" s="167"/>
      <c r="K65" s="167"/>
      <c r="L65" s="168"/>
      <c r="M65" s="169"/>
      <c r="N65" s="167"/>
      <c r="O65" s="167"/>
      <c r="P65" s="60" t="str">
        <f t="shared" si="5"/>
        <v/>
      </c>
      <c r="Q65" s="61"/>
      <c r="R65" s="60" t="str">
        <f ca="1">IFERROR(IF($B65="","",INDEX('Impact-Probability_Matrix'!$C$4:$G$8,MATCH($D65,'Impact-Probability_Matrix'!$C$4:$C$8,0),MATCH($P65,'Impact-Probability_Matrix'!$C$4:$G$4,0))),"-")</f>
        <v>-</v>
      </c>
      <c r="T65" s="244"/>
      <c r="AD65" s="127">
        <v>50</v>
      </c>
      <c r="AE65" s="162" t="str">
        <f t="shared" ca="1" si="10"/>
        <v>SLC B15</v>
      </c>
      <c r="AF65" s="162" t="str">
        <f t="shared" ca="1" si="10"/>
        <v>5.6 Lead Adds &amp; Disps: Network data</v>
      </c>
      <c r="AG65" s="162" t="str">
        <f t="shared" ca="1" si="10"/>
        <v>Information relating to the additions and disposals of lead assets on the licensee’s network.</v>
      </c>
      <c r="AH65" s="162">
        <f t="shared" ca="1" si="10"/>
        <v>0</v>
      </c>
    </row>
    <row r="66" spans="1:34" ht="57" hidden="1" thickBot="1" x14ac:dyDescent="0.25">
      <c r="A66" s="4">
        <f t="shared" si="3"/>
        <v>51</v>
      </c>
      <c r="B66" s="58" t="str">
        <f t="shared" ca="1" si="8"/>
        <v>SLC B15</v>
      </c>
      <c r="C66" s="58" t="str">
        <f t="shared" ca="1" si="9"/>
        <v>5.7 Non-lead Adds &amp; Disps: Network data
Information relating to the additions and disposals of non-lead assets on the licensee’s network.</v>
      </c>
      <c r="D66" s="163" t="str">
        <f t="shared" si="4"/>
        <v/>
      </c>
      <c r="E66" s="164"/>
      <c r="F66" s="164"/>
      <c r="G66" s="164"/>
      <c r="H66" s="165"/>
      <c r="I66" s="166"/>
      <c r="J66" s="167"/>
      <c r="K66" s="167"/>
      <c r="L66" s="168"/>
      <c r="M66" s="169"/>
      <c r="N66" s="167"/>
      <c r="O66" s="167"/>
      <c r="P66" s="60" t="str">
        <f t="shared" si="5"/>
        <v/>
      </c>
      <c r="Q66" s="61"/>
      <c r="R66" s="60" t="str">
        <f ca="1">IFERROR(IF($B66="","",INDEX('Impact-Probability_Matrix'!$C$4:$G$8,MATCH($D66,'Impact-Probability_Matrix'!$C$4:$C$8,0),MATCH($P66,'Impact-Probability_Matrix'!$C$4:$G$4,0))),"-")</f>
        <v>-</v>
      </c>
      <c r="T66" s="244"/>
      <c r="AD66" s="127">
        <v>51</v>
      </c>
      <c r="AE66" s="162" t="str">
        <f t="shared" ca="1" si="10"/>
        <v>SLC B15</v>
      </c>
      <c r="AF66" s="162" t="str">
        <f t="shared" ca="1" si="10"/>
        <v>5.7 Non-lead Adds &amp; Disps: Network data</v>
      </c>
      <c r="AG66" s="162" t="str">
        <f t="shared" ca="1" si="10"/>
        <v>Information relating to the additions and disposals of non-lead assets on the licensee’s network.</v>
      </c>
      <c r="AH66" s="162">
        <f t="shared" ca="1" si="10"/>
        <v>0</v>
      </c>
    </row>
    <row r="67" spans="1:34" ht="68.25" hidden="1" thickBot="1" x14ac:dyDescent="0.25">
      <c r="A67" s="4">
        <f t="shared" si="3"/>
        <v>52</v>
      </c>
      <c r="B67" s="58" t="str">
        <f t="shared" ca="1" si="8"/>
        <v>SLC B15</v>
      </c>
      <c r="C67" s="58" t="str">
        <f t="shared" ca="1" si="9"/>
        <v>5.8 Lead Unit Cost Actuals: Network data
Unit costs for key equipment classes on which material spend has been completed in the Reporting Year. This table covers both load-related and non-load related expenditure.</v>
      </c>
      <c r="D67" s="163" t="str">
        <f t="shared" si="4"/>
        <v/>
      </c>
      <c r="E67" s="164"/>
      <c r="F67" s="164"/>
      <c r="G67" s="164"/>
      <c r="H67" s="165"/>
      <c r="I67" s="166"/>
      <c r="J67" s="167"/>
      <c r="K67" s="167"/>
      <c r="L67" s="168"/>
      <c r="M67" s="169"/>
      <c r="N67" s="167"/>
      <c r="O67" s="167"/>
      <c r="P67" s="60" t="str">
        <f t="shared" si="5"/>
        <v/>
      </c>
      <c r="Q67" s="61"/>
      <c r="R67" s="60" t="str">
        <f ca="1">IFERROR(IF($B67="","",INDEX('Impact-Probability_Matrix'!$C$4:$G$8,MATCH($D67,'Impact-Probability_Matrix'!$C$4:$C$8,0),MATCH($P67,'Impact-Probability_Matrix'!$C$4:$G$4,0))),"-")</f>
        <v>-</v>
      </c>
      <c r="T67" s="244"/>
      <c r="AD67" s="127">
        <v>52</v>
      </c>
      <c r="AE67" s="162" t="str">
        <f t="shared" ca="1" si="10"/>
        <v>SLC B15</v>
      </c>
      <c r="AF67" s="162" t="str">
        <f t="shared" ca="1" si="10"/>
        <v>5.8 Lead Unit Cost Actuals: Network data</v>
      </c>
      <c r="AG67" s="162" t="str">
        <f t="shared" ca="1" si="10"/>
        <v>Unit costs for key equipment classes on which material spend has been completed in the Reporting Year. This table covers both load-related and non-load related expenditure.</v>
      </c>
      <c r="AH67" s="162">
        <f t="shared" ca="1" si="10"/>
        <v>0</v>
      </c>
    </row>
    <row r="68" spans="1:34" ht="21.75" hidden="1" thickBot="1" x14ac:dyDescent="0.25">
      <c r="A68" s="4">
        <f t="shared" si="3"/>
        <v>53</v>
      </c>
      <c r="B68" s="58" t="str">
        <f t="shared" ca="1" si="8"/>
        <v/>
      </c>
      <c r="C68" s="58" t="str">
        <f t="shared" ca="1" si="9"/>
        <v/>
      </c>
      <c r="D68" s="163" t="str">
        <f t="shared" si="4"/>
        <v/>
      </c>
      <c r="E68" s="164"/>
      <c r="F68" s="164"/>
      <c r="G68" s="164"/>
      <c r="H68" s="165"/>
      <c r="I68" s="166"/>
      <c r="J68" s="167"/>
      <c r="K68" s="167"/>
      <c r="L68" s="168"/>
      <c r="M68" s="169"/>
      <c r="N68" s="167"/>
      <c r="O68" s="167"/>
      <c r="P68" s="60" t="str">
        <f t="shared" si="5"/>
        <v/>
      </c>
      <c r="Q68" s="61"/>
      <c r="R68" s="60" t="str">
        <f ca="1">IFERROR(IF($B68="","",INDEX('Impact-Probability_Matrix'!$C$4:$G$8,MATCH($D68,'Impact-Probability_Matrix'!$C$4:$C$8,0),MATCH($P68,'Impact-Probability_Matrix'!$C$4:$G$4,0))),"-")</f>
        <v/>
      </c>
      <c r="T68" s="244"/>
      <c r="AD68" s="127">
        <v>53</v>
      </c>
      <c r="AE68" s="162" t="str">
        <f t="shared" ca="1" si="10"/>
        <v>SLC B15</v>
      </c>
      <c r="AF68" s="162" t="str">
        <f t="shared" ca="1" si="10"/>
        <v>5.9 Non-lead Unit Costs: Network data</v>
      </c>
      <c r="AG68" s="162" t="str">
        <f t="shared" ca="1" si="10"/>
        <v>Unit costs for Metering, Telecommunications, Protection and Control.</v>
      </c>
      <c r="AH68" s="162" t="str">
        <f t="shared" ca="1" si="10"/>
        <v>No</v>
      </c>
    </row>
    <row r="69" spans="1:34" ht="34.5" hidden="1" thickBot="1" x14ac:dyDescent="0.25">
      <c r="A69" s="4">
        <f t="shared" si="3"/>
        <v>54</v>
      </c>
      <c r="B69" s="58" t="str">
        <f t="shared" ca="1" si="8"/>
        <v>SLC B15</v>
      </c>
      <c r="C69" s="58" t="str">
        <f t="shared" ca="1" si="9"/>
        <v>5.10 ACU: Network Data
Data on circuit unreliability</v>
      </c>
      <c r="D69" s="163" t="str">
        <f t="shared" si="4"/>
        <v/>
      </c>
      <c r="E69" s="164"/>
      <c r="F69" s="164"/>
      <c r="G69" s="164"/>
      <c r="H69" s="165"/>
      <c r="I69" s="166"/>
      <c r="J69" s="167"/>
      <c r="K69" s="167"/>
      <c r="L69" s="168"/>
      <c r="M69" s="169"/>
      <c r="N69" s="167"/>
      <c r="O69" s="167"/>
      <c r="P69" s="60" t="str">
        <f t="shared" si="5"/>
        <v/>
      </c>
      <c r="Q69" s="61"/>
      <c r="R69" s="60" t="str">
        <f ca="1">IFERROR(IF($B69="","",INDEX('Impact-Probability_Matrix'!$C$4:$G$8,MATCH($D69,'Impact-Probability_Matrix'!$C$4:$C$8,0),MATCH($P69,'Impact-Probability_Matrix'!$C$4:$G$4,0))),"-")</f>
        <v>-</v>
      </c>
      <c r="T69" s="244"/>
      <c r="AD69" s="127">
        <v>54</v>
      </c>
      <c r="AE69" s="162" t="str">
        <f t="shared" ca="1" si="10"/>
        <v>SLC B15</v>
      </c>
      <c r="AF69" s="162" t="str">
        <f t="shared" ca="1" si="10"/>
        <v>5.10 ACU: Network Data</v>
      </c>
      <c r="AG69" s="162" t="str">
        <f t="shared" ca="1" si="10"/>
        <v>Data on circuit unreliability</v>
      </c>
      <c r="AH69" s="162">
        <f t="shared" ca="1" si="10"/>
        <v>0</v>
      </c>
    </row>
    <row r="70" spans="1:34" ht="68.25" hidden="1" thickBot="1" x14ac:dyDescent="0.25">
      <c r="A70" s="4">
        <f t="shared" si="3"/>
        <v>55</v>
      </c>
      <c r="B70" s="58" t="str">
        <f t="shared" ca="1" si="8"/>
        <v>SLC B15, covering: 
3D (part)</v>
      </c>
      <c r="C70" s="58" t="str">
        <f t="shared" ca="1" si="9"/>
        <v xml:space="preserve">6.1 NGET customer satisfaction: Outputs
6.1 Scot customer satisfaction: Outputs
Results from surveys that the transmission owners are required to carry out under the customer/stakeholder satisfaction output. </v>
      </c>
      <c r="D70" s="163" t="str">
        <f t="shared" si="4"/>
        <v/>
      </c>
      <c r="E70" s="164"/>
      <c r="F70" s="164"/>
      <c r="G70" s="164"/>
      <c r="H70" s="165"/>
      <c r="I70" s="166"/>
      <c r="J70" s="167"/>
      <c r="K70" s="167"/>
      <c r="L70" s="168"/>
      <c r="M70" s="169"/>
      <c r="N70" s="167"/>
      <c r="O70" s="167"/>
      <c r="P70" s="60" t="str">
        <f t="shared" si="5"/>
        <v/>
      </c>
      <c r="Q70" s="61"/>
      <c r="R70" s="60" t="str">
        <f ca="1">IFERROR(IF($B70="","",INDEX('Impact-Probability_Matrix'!$C$4:$G$8,MATCH($D70,'Impact-Probability_Matrix'!$C$4:$C$8,0),MATCH($P70,'Impact-Probability_Matrix'!$C$4:$G$4,0))),"-")</f>
        <v>-</v>
      </c>
      <c r="T70" s="244"/>
      <c r="AD70" s="127">
        <v>55</v>
      </c>
      <c r="AE70" s="162" t="str">
        <f t="shared" ca="1" si="10"/>
        <v>SLC B15, covering: 
3D (part)</v>
      </c>
      <c r="AF70" s="162" t="str">
        <f t="shared" ca="1" si="10"/>
        <v>6.1 NGET customer satisfaction: Outputs
6.1 Scot customer satisfaction: Outputs</v>
      </c>
      <c r="AG70" s="162" t="str">
        <f t="shared" ca="1" si="10"/>
        <v xml:space="preserve">Results from surveys that the transmission owners are required to carry out under the customer/stakeholder satisfaction output. </v>
      </c>
      <c r="AH70" s="162">
        <f t="shared" ca="1" si="10"/>
        <v>0</v>
      </c>
    </row>
    <row r="71" spans="1:34" ht="45.75" hidden="1" thickBot="1" x14ac:dyDescent="0.25">
      <c r="A71" s="4">
        <f t="shared" si="3"/>
        <v>56</v>
      </c>
      <c r="B71" s="58" t="str">
        <f t="shared" ca="1" si="8"/>
        <v>SLC B15</v>
      </c>
      <c r="C71" s="58" t="str">
        <f t="shared" ca="1" si="9"/>
        <v>6.2 BCF: Outputs
Information on the licensee’s Business Carbon Footprint (BCF) (in tonnes of CO2 equivalent).</v>
      </c>
      <c r="D71" s="163" t="str">
        <f t="shared" si="4"/>
        <v/>
      </c>
      <c r="E71" s="164"/>
      <c r="F71" s="164"/>
      <c r="G71" s="164"/>
      <c r="H71" s="165"/>
      <c r="I71" s="166"/>
      <c r="J71" s="167"/>
      <c r="K71" s="167"/>
      <c r="L71" s="168"/>
      <c r="M71" s="169"/>
      <c r="N71" s="167"/>
      <c r="O71" s="167"/>
      <c r="P71" s="60" t="str">
        <f t="shared" si="5"/>
        <v/>
      </c>
      <c r="Q71" s="61"/>
      <c r="R71" s="60" t="str">
        <f ca="1">IFERROR(IF($B71="","",INDEX('Impact-Probability_Matrix'!$C$4:$G$8,MATCH($D71,'Impact-Probability_Matrix'!$C$4:$C$8,0),MATCH($P71,'Impact-Probability_Matrix'!$C$4:$G$4,0))),"-")</f>
        <v>-</v>
      </c>
      <c r="T71" s="244"/>
      <c r="AD71" s="127">
        <v>56</v>
      </c>
      <c r="AE71" s="162" t="str">
        <f t="shared" ca="1" si="10"/>
        <v>SLC B15</v>
      </c>
      <c r="AF71" s="162" t="str">
        <f t="shared" ca="1" si="10"/>
        <v>6.2 BCF: Outputs</v>
      </c>
      <c r="AG71" s="162" t="str">
        <f t="shared" ca="1" si="10"/>
        <v>Information on the licensee’s Business Carbon Footprint (BCF) (in tonnes of CO2 equivalent).</v>
      </c>
      <c r="AH71" s="162">
        <f t="shared" ca="1" si="10"/>
        <v>0</v>
      </c>
    </row>
    <row r="72" spans="1:34" ht="79.5" hidden="1" thickBot="1" x14ac:dyDescent="0.25">
      <c r="A72" s="4">
        <f t="shared" si="3"/>
        <v>57</v>
      </c>
      <c r="B72" s="58" t="str">
        <f t="shared" ca="1" si="8"/>
        <v>SLC B15</v>
      </c>
      <c r="C72" s="58" t="str">
        <f t="shared" ca="1" si="9"/>
        <v>6.3 Reliability: Outputs
Information in relation to incidents on the licensee’s transmission system and the volume of unsupplied energy that is a consequence of these interruptions for the calculation of the licensee’s Energy Not Supplied (ENS) incentive.</v>
      </c>
      <c r="D72" s="163" t="str">
        <f t="shared" si="4"/>
        <v/>
      </c>
      <c r="E72" s="164"/>
      <c r="F72" s="164"/>
      <c r="G72" s="164"/>
      <c r="H72" s="165"/>
      <c r="I72" s="166"/>
      <c r="J72" s="167"/>
      <c r="K72" s="167"/>
      <c r="L72" s="168"/>
      <c r="M72" s="169"/>
      <c r="N72" s="167"/>
      <c r="O72" s="167"/>
      <c r="P72" s="60" t="str">
        <f t="shared" si="5"/>
        <v/>
      </c>
      <c r="Q72" s="61"/>
      <c r="R72" s="60" t="str">
        <f ca="1">IFERROR(IF($B72="","",INDEX('Impact-Probability_Matrix'!$C$4:$G$8,MATCH($D72,'Impact-Probability_Matrix'!$C$4:$C$8,0),MATCH($P72,'Impact-Probability_Matrix'!$C$4:$G$4,0))),"-")</f>
        <v>-</v>
      </c>
      <c r="T72" s="244"/>
      <c r="AD72" s="127">
        <v>57</v>
      </c>
      <c r="AE72" s="162" t="str">
        <f t="shared" ca="1" si="10"/>
        <v>SLC B15</v>
      </c>
      <c r="AF72" s="162" t="str">
        <f t="shared" ca="1" si="10"/>
        <v>6.3 Reliability: Outputs</v>
      </c>
      <c r="AG72" s="162" t="str">
        <f t="shared" ca="1" si="10"/>
        <v>Information in relation to incidents on the licensee’s transmission system and the volume of unsupplied energy that is a consequence of these interruptions for the calculation of the licensee’s Energy Not Supplied (ENS) incentive.</v>
      </c>
      <c r="AH72" s="162">
        <f t="shared" ca="1" si="10"/>
        <v>0</v>
      </c>
    </row>
    <row r="73" spans="1:34" ht="90.75" hidden="1" thickBot="1" x14ac:dyDescent="0.25">
      <c r="A73" s="4">
        <f t="shared" si="3"/>
        <v>58</v>
      </c>
      <c r="B73" s="58" t="str">
        <f t="shared" ca="1" si="8"/>
        <v>SLC B15</v>
      </c>
      <c r="C73" s="58" t="str">
        <f t="shared" ca="1" si="9"/>
        <v xml:space="preserve">6.4 Scot Timely connections: Outputs
Summarise the performance of the TOs in delivering timely connections to the network. The data will support the timely connections output based on delivery against licence obligations and through this the obligations in the SO:TO Code (STC)). </v>
      </c>
      <c r="D73" s="163" t="str">
        <f t="shared" si="4"/>
        <v/>
      </c>
      <c r="E73" s="164"/>
      <c r="F73" s="164"/>
      <c r="G73" s="164"/>
      <c r="H73" s="165"/>
      <c r="I73" s="166"/>
      <c r="J73" s="167"/>
      <c r="K73" s="167"/>
      <c r="L73" s="168"/>
      <c r="M73" s="169"/>
      <c r="N73" s="167"/>
      <c r="O73" s="167"/>
      <c r="P73" s="60" t="str">
        <f t="shared" si="5"/>
        <v/>
      </c>
      <c r="Q73" s="61"/>
      <c r="R73" s="60" t="str">
        <f ca="1">IFERROR(IF($B73="","",INDEX('Impact-Probability_Matrix'!$C$4:$G$8,MATCH($D73,'Impact-Probability_Matrix'!$C$4:$C$8,0),MATCH($P73,'Impact-Probability_Matrix'!$C$4:$G$4,0))),"-")</f>
        <v>-</v>
      </c>
      <c r="T73" s="244"/>
      <c r="AD73" s="127">
        <v>58</v>
      </c>
      <c r="AE73" s="162" t="str">
        <f t="shared" ca="1" si="10"/>
        <v>SLC B15</v>
      </c>
      <c r="AF73" s="162" t="str">
        <f t="shared" ca="1" si="10"/>
        <v>6.4 Scot Timely connections: Outputs</v>
      </c>
      <c r="AG73" s="162" t="str">
        <f t="shared" ca="1" si="10"/>
        <v xml:space="preserve">Summarise the performance of the TOs in delivering timely connections to the network. The data will support the timely connections output based on delivery against licence obligations and through this the obligations in the SO:TO Code (STC)). </v>
      </c>
      <c r="AH73" s="162">
        <f t="shared" ca="1" si="10"/>
        <v>0</v>
      </c>
    </row>
    <row r="74" spans="1:34" ht="124.5" hidden="1" thickBot="1" x14ac:dyDescent="0.25">
      <c r="A74" s="4">
        <f t="shared" si="3"/>
        <v>59</v>
      </c>
      <c r="B74" s="58" t="str">
        <f t="shared" ca="1" si="8"/>
        <v>SLC B15</v>
      </c>
      <c r="C74" s="58" t="str">
        <f t="shared" ca="1" si="9"/>
        <v>6.5 SF6 emissions NGET: Outputs
6.5 SF6 emissions SPTL: Outputs
6.5 SF6 emissions SHE Trans: Outputs
Information in relation to emissions of sulphur hexafluoride from assets comprising part of the licensee’s transmission system for the annual calculation of the licensee’s SF6 incentive specified in Special Condition 3E (Incentive in Respect of Sulphur Hexafluoride (SF6) Gas Emissions).</v>
      </c>
      <c r="D74" s="163" t="str">
        <f t="shared" si="4"/>
        <v/>
      </c>
      <c r="E74" s="164"/>
      <c r="F74" s="164"/>
      <c r="G74" s="164"/>
      <c r="H74" s="165"/>
      <c r="I74" s="166"/>
      <c r="J74" s="167"/>
      <c r="K74" s="167"/>
      <c r="L74" s="168"/>
      <c r="M74" s="169"/>
      <c r="N74" s="167"/>
      <c r="O74" s="167"/>
      <c r="P74" s="60" t="str">
        <f t="shared" si="5"/>
        <v/>
      </c>
      <c r="Q74" s="61"/>
      <c r="R74" s="60" t="str">
        <f ca="1">IFERROR(IF($B74="","",INDEX('Impact-Probability_Matrix'!$C$4:$G$8,MATCH($D74,'Impact-Probability_Matrix'!$C$4:$C$8,0),MATCH($P74,'Impact-Probability_Matrix'!$C$4:$G$4,0))),"-")</f>
        <v>-</v>
      </c>
      <c r="T74" s="244"/>
      <c r="AD74" s="127">
        <v>59</v>
      </c>
      <c r="AE74" s="162" t="str">
        <f t="shared" ca="1" si="10"/>
        <v>SLC B15</v>
      </c>
      <c r="AF74" s="162" t="str">
        <f t="shared" ca="1" si="10"/>
        <v>6.5 SF6 emissions NGET: Outputs
6.5 SF6 emissions SPTL: Outputs
6.5 SF6 emissions SHE Trans: Outputs</v>
      </c>
      <c r="AG74" s="162" t="str">
        <f t="shared" ca="1" si="10"/>
        <v>Information in relation to emissions of sulphur hexafluoride from assets comprising part of the licensee’s transmission system for the annual calculation of the licensee’s SF6 incentive specified in Special Condition 3E (Incentive in Respect of Sulphur Hexafluoride (SF6) Gas Emissions).</v>
      </c>
      <c r="AH74" s="162">
        <f t="shared" ca="1" si="10"/>
        <v>0</v>
      </c>
    </row>
    <row r="75" spans="1:34" ht="79.5" hidden="1" thickBot="1" x14ac:dyDescent="0.25">
      <c r="A75" s="4">
        <f t="shared" si="3"/>
        <v>60</v>
      </c>
      <c r="B75" s="58" t="str">
        <f t="shared" ca="1" si="8"/>
        <v>SLC B15</v>
      </c>
      <c r="C75" s="58" t="str">
        <f t="shared" ca="1" si="9"/>
        <v xml:space="preserve">6.7 BWW and SWW outputs: Outputs
Information on the licensee’s progress in the construction and completion of Baseline Wider Works set out in Final Proposals and Strategic Wider Works that are approved for funding by the Authority during the RIIO-T1 period. </v>
      </c>
      <c r="D75" s="163" t="str">
        <f t="shared" si="4"/>
        <v/>
      </c>
      <c r="E75" s="164"/>
      <c r="F75" s="164"/>
      <c r="G75" s="164"/>
      <c r="H75" s="165"/>
      <c r="I75" s="166"/>
      <c r="J75" s="167"/>
      <c r="K75" s="167"/>
      <c r="L75" s="168"/>
      <c r="M75" s="169"/>
      <c r="N75" s="167"/>
      <c r="O75" s="167"/>
      <c r="P75" s="60" t="str">
        <f t="shared" si="5"/>
        <v/>
      </c>
      <c r="Q75" s="61"/>
      <c r="R75" s="60" t="str">
        <f ca="1">IFERROR(IF($B75="","",INDEX('Impact-Probability_Matrix'!$C$4:$G$8,MATCH($D75,'Impact-Probability_Matrix'!$C$4:$C$8,0),MATCH($P75,'Impact-Probability_Matrix'!$C$4:$G$4,0))),"-")</f>
        <v>-</v>
      </c>
      <c r="T75" s="244"/>
      <c r="AD75" s="127">
        <v>60</v>
      </c>
      <c r="AE75" s="162" t="str">
        <f t="shared" ca="1" si="10"/>
        <v>SLC B15</v>
      </c>
      <c r="AF75" s="162" t="str">
        <f t="shared" ca="1" si="10"/>
        <v>6.7 BWW and SWW outputs: Outputs</v>
      </c>
      <c r="AG75" s="162" t="str">
        <f t="shared" ca="1" si="10"/>
        <v xml:space="preserve">Information on the licensee’s progress in the construction and completion of Baseline Wider Works set out in Final Proposals and Strategic Wider Works that are approved for funding by the Authority during the RIIO-T1 period. </v>
      </c>
      <c r="AH75" s="162">
        <f t="shared" ca="1" si="10"/>
        <v>0</v>
      </c>
    </row>
    <row r="76" spans="1:34" ht="57" hidden="1" thickBot="1" x14ac:dyDescent="0.25">
      <c r="A76" s="4">
        <f t="shared" si="3"/>
        <v>61</v>
      </c>
      <c r="B76" s="58" t="str">
        <f t="shared" ca="1" si="8"/>
        <v>SLC B15</v>
      </c>
      <c r="C76" s="58" t="str">
        <f t="shared" ca="1" si="9"/>
        <v xml:space="preserve">6.8 Pre-con SWW: Outputs
Information on the status of various pre-construction engineering activities in relation to a prospective SWW scheme. </v>
      </c>
      <c r="D76" s="163" t="str">
        <f t="shared" si="4"/>
        <v/>
      </c>
      <c r="E76" s="164"/>
      <c r="F76" s="164"/>
      <c r="G76" s="164"/>
      <c r="H76" s="165"/>
      <c r="I76" s="166"/>
      <c r="J76" s="167"/>
      <c r="K76" s="167"/>
      <c r="L76" s="168"/>
      <c r="M76" s="169"/>
      <c r="N76" s="167"/>
      <c r="O76" s="167"/>
      <c r="P76" s="60" t="str">
        <f t="shared" si="5"/>
        <v/>
      </c>
      <c r="Q76" s="61"/>
      <c r="R76" s="60" t="str">
        <f ca="1">IFERROR(IF($B76="","",INDEX('Impact-Probability_Matrix'!$C$4:$G$8,MATCH($D76,'Impact-Probability_Matrix'!$C$4:$C$8,0),MATCH($P76,'Impact-Probability_Matrix'!$C$4:$G$4,0))),"-")</f>
        <v>-</v>
      </c>
      <c r="T76" s="244"/>
      <c r="AD76" s="127">
        <v>61</v>
      </c>
      <c r="AE76" s="162" t="str">
        <f t="shared" ref="AE76:AH95" ca="1" si="11">IFERROR(INDEX(INDIRECT($Z$33),MATCH($AD76,INDIRECT($X$33),0),MATCH(AE$15,INDIRECT($Y$33),0)),"")</f>
        <v>SLC B15</v>
      </c>
      <c r="AF76" s="162" t="str">
        <f t="shared" ca="1" si="11"/>
        <v>6.8 Pre-con SWW: Outputs</v>
      </c>
      <c r="AG76" s="162" t="str">
        <f t="shared" ca="1" si="11"/>
        <v xml:space="preserve">Information on the status of various pre-construction engineering activities in relation to a prospective SWW scheme. </v>
      </c>
      <c r="AH76" s="162">
        <f t="shared" ca="1" si="11"/>
        <v>0</v>
      </c>
    </row>
    <row r="77" spans="1:34" ht="113.25" hidden="1" thickBot="1" x14ac:dyDescent="0.25">
      <c r="A77" s="4">
        <f t="shared" si="3"/>
        <v>62</v>
      </c>
      <c r="B77" s="58" t="str">
        <f t="shared" ca="1" si="8"/>
        <v>SLC B15</v>
      </c>
      <c r="C77" s="58" t="str">
        <f t="shared" ca="1" si="9"/>
        <v>6.9 SHE Trans Generation conns: Outputs
Information on forecast and delivered schemes that are subject to SHE Transmission’s generation connection volume driver specified in Special Condition 6F of SHE Transmission’s Electricity Transmission Licence. This information will allow us to adjust the baseline to reflect the forecast and actual capability delivered.</v>
      </c>
      <c r="D77" s="163" t="str">
        <f t="shared" si="4"/>
        <v/>
      </c>
      <c r="E77" s="164"/>
      <c r="F77" s="164"/>
      <c r="G77" s="164"/>
      <c r="H77" s="165"/>
      <c r="I77" s="166"/>
      <c r="J77" s="167"/>
      <c r="K77" s="167"/>
      <c r="L77" s="168"/>
      <c r="M77" s="169"/>
      <c r="N77" s="167"/>
      <c r="O77" s="167"/>
      <c r="P77" s="60" t="str">
        <f t="shared" si="5"/>
        <v/>
      </c>
      <c r="Q77" s="61"/>
      <c r="R77" s="60" t="str">
        <f ca="1">IFERROR(IF($B77="","",INDEX('Impact-Probability_Matrix'!$C$4:$G$8,MATCH($D77,'Impact-Probability_Matrix'!$C$4:$C$8,0),MATCH($P77,'Impact-Probability_Matrix'!$C$4:$G$4,0))),"-")</f>
        <v>-</v>
      </c>
      <c r="T77" s="244"/>
      <c r="AD77" s="127">
        <v>62</v>
      </c>
      <c r="AE77" s="162" t="str">
        <f t="shared" ca="1" si="11"/>
        <v>SLC B15</v>
      </c>
      <c r="AF77" s="162" t="str">
        <f t="shared" ca="1" si="11"/>
        <v>6.9 SHE Trans Generation conns: Outputs</v>
      </c>
      <c r="AG77" s="162" t="str">
        <f t="shared" ca="1" si="11"/>
        <v>Information on forecast and delivered schemes that are subject to SHE Transmission’s generation connection volume driver specified in Special Condition 6F of SHE Transmission’s Electricity Transmission Licence. This information will allow us to adjust the baseline to reflect the forecast and actual capability delivered.</v>
      </c>
      <c r="AH77" s="162">
        <f t="shared" ca="1" si="11"/>
        <v>0</v>
      </c>
    </row>
    <row r="78" spans="1:34" ht="79.5" hidden="1" thickBot="1" x14ac:dyDescent="0.25">
      <c r="A78" s="4">
        <f t="shared" si="3"/>
        <v>63</v>
      </c>
      <c r="B78" s="58" t="str">
        <f t="shared" ca="1" si="8"/>
        <v>SLC B15</v>
      </c>
      <c r="C78" s="58" t="str">
        <f t="shared" ca="1" si="9"/>
        <v xml:space="preserve">6.10 SPTL Generation sole: Outputs
Information on delivered sole use generation connection works that are subject to SPTL’s generation connection volume driver specified in Special Condition 6F of SPTL’s Transmission’s Electricity Transmission Licence. This </v>
      </c>
      <c r="D78" s="163" t="str">
        <f t="shared" si="4"/>
        <v/>
      </c>
      <c r="E78" s="164"/>
      <c r="F78" s="164"/>
      <c r="G78" s="164"/>
      <c r="H78" s="165"/>
      <c r="I78" s="166"/>
      <c r="J78" s="167"/>
      <c r="K78" s="167"/>
      <c r="L78" s="168"/>
      <c r="M78" s="169"/>
      <c r="N78" s="167"/>
      <c r="O78" s="167"/>
      <c r="P78" s="60" t="str">
        <f t="shared" si="5"/>
        <v/>
      </c>
      <c r="Q78" s="61"/>
      <c r="R78" s="60" t="str">
        <f ca="1">IFERROR(IF($B78="","",INDEX('Impact-Probability_Matrix'!$C$4:$G$8,MATCH($D78,'Impact-Probability_Matrix'!$C$4:$C$8,0),MATCH($P78,'Impact-Probability_Matrix'!$C$4:$G$4,0))),"-")</f>
        <v>-</v>
      </c>
      <c r="T78" s="244"/>
      <c r="AD78" s="127">
        <v>63</v>
      </c>
      <c r="AE78" s="162" t="str">
        <f t="shared" ca="1" si="11"/>
        <v>SLC B15</v>
      </c>
      <c r="AF78" s="162" t="str">
        <f t="shared" ca="1" si="11"/>
        <v>6.10 SPTL Generation sole: Outputs</v>
      </c>
      <c r="AG78" s="162" t="str">
        <f t="shared" ca="1" si="11"/>
        <v xml:space="preserve">Information on delivered sole use generation connection works that are subject to SPTL’s generation connection volume driver specified in Special Condition 6F of SPTL’s Transmission’s Electricity Transmission Licence. This </v>
      </c>
      <c r="AH78" s="162">
        <f t="shared" ca="1" si="11"/>
        <v>0</v>
      </c>
    </row>
    <row r="79" spans="1:34" ht="90.75" hidden="1" thickBot="1" x14ac:dyDescent="0.25">
      <c r="A79" s="4">
        <f t="shared" si="3"/>
        <v>64</v>
      </c>
      <c r="B79" s="58" t="str">
        <f t="shared" ca="1" si="8"/>
        <v>SLC B15</v>
      </c>
      <c r="C79" s="58" t="str">
        <f t="shared" ca="1" si="9"/>
        <v xml:space="preserve">6.10 SPTL Generation shared: Outputs
Information on delivered shared use generation connection works (collector schemes) that are subject to SPTL’s generation connection volume driver specified in Special Condition 6F of SPTL’s Transmission’s Electricity Transmission Licence. </v>
      </c>
      <c r="D79" s="163" t="str">
        <f t="shared" si="4"/>
        <v/>
      </c>
      <c r="E79" s="164"/>
      <c r="F79" s="164"/>
      <c r="G79" s="164"/>
      <c r="H79" s="165"/>
      <c r="I79" s="166"/>
      <c r="J79" s="167"/>
      <c r="K79" s="167"/>
      <c r="L79" s="168"/>
      <c r="M79" s="169"/>
      <c r="N79" s="167"/>
      <c r="O79" s="167"/>
      <c r="P79" s="60" t="str">
        <f t="shared" si="5"/>
        <v/>
      </c>
      <c r="Q79" s="61"/>
      <c r="R79" s="60" t="str">
        <f ca="1">IFERROR(IF($B79="","",INDEX('Impact-Probability_Matrix'!$C$4:$G$8,MATCH($D79,'Impact-Probability_Matrix'!$C$4:$C$8,0),MATCH($P79,'Impact-Probability_Matrix'!$C$4:$G$4,0))),"-")</f>
        <v>-</v>
      </c>
      <c r="T79" s="244"/>
      <c r="AD79" s="127">
        <v>64</v>
      </c>
      <c r="AE79" s="162" t="str">
        <f t="shared" ca="1" si="11"/>
        <v>SLC B15</v>
      </c>
      <c r="AF79" s="162" t="str">
        <f t="shared" ca="1" si="11"/>
        <v>6.10 SPTL Generation shared: Outputs</v>
      </c>
      <c r="AG79" s="162" t="str">
        <f t="shared" ca="1" si="11"/>
        <v xml:space="preserve">Information on delivered shared use generation connection works (collector schemes) that are subject to SPTL’s generation connection volume driver specified in Special Condition 6F of SPTL’s Transmission’s Electricity Transmission Licence. </v>
      </c>
      <c r="AH79" s="162">
        <f t="shared" ca="1" si="11"/>
        <v>0</v>
      </c>
    </row>
    <row r="80" spans="1:34" ht="68.25" hidden="1" thickBot="1" x14ac:dyDescent="0.25">
      <c r="A80" s="4">
        <f t="shared" si="3"/>
        <v>65</v>
      </c>
      <c r="B80" s="58" t="str">
        <f t="shared" ref="B80:B111" ca="1" si="12">IF(OR($AE80=0,$AH80="No"),"",AE80)</f>
        <v>SLC B15</v>
      </c>
      <c r="C80" s="58" t="str">
        <f t="shared" ref="C80:C111" ca="1" si="13">IF(OR($AE80=0,$AH80="No"),"",AF80&amp;CHAR(10)&amp;CHAR(10)&amp;AG80)</f>
        <v xml:space="preserve">6.11 NGET Wider Works outputs: Outputs
Information required to operate the Wider Works volume driver set out in Special Condition 6J of NGET’s Electricity Transmission Licence.  </v>
      </c>
      <c r="D80" s="163" t="str">
        <f t="shared" si="4"/>
        <v/>
      </c>
      <c r="E80" s="164"/>
      <c r="F80" s="164"/>
      <c r="G80" s="164"/>
      <c r="H80" s="165"/>
      <c r="I80" s="166"/>
      <c r="J80" s="167"/>
      <c r="K80" s="167"/>
      <c r="L80" s="168"/>
      <c r="M80" s="169"/>
      <c r="N80" s="167"/>
      <c r="O80" s="167"/>
      <c r="P80" s="60" t="str">
        <f t="shared" si="5"/>
        <v/>
      </c>
      <c r="Q80" s="61"/>
      <c r="R80" s="60" t="str">
        <f ca="1">IFERROR(IF($B80="","",INDEX('Impact-Probability_Matrix'!$C$4:$G$8,MATCH($D80,'Impact-Probability_Matrix'!$C$4:$C$8,0),MATCH($P80,'Impact-Probability_Matrix'!$C$4:$G$4,0))),"-")</f>
        <v>-</v>
      </c>
      <c r="T80" s="244"/>
      <c r="AD80" s="127">
        <v>65</v>
      </c>
      <c r="AE80" s="162" t="str">
        <f t="shared" ca="1" si="11"/>
        <v>SLC B15</v>
      </c>
      <c r="AF80" s="162" t="str">
        <f t="shared" ca="1" si="11"/>
        <v>6.11 NGET Wider Works outputs: Outputs</v>
      </c>
      <c r="AG80" s="162" t="str">
        <f t="shared" ca="1" si="11"/>
        <v xml:space="preserve">Information required to operate the Wider Works volume driver set out in Special Condition 6J of NGET’s Electricity Transmission Licence.  </v>
      </c>
      <c r="AH80" s="162">
        <f t="shared" ca="1" si="11"/>
        <v>0</v>
      </c>
    </row>
    <row r="81" spans="1:34" ht="57" hidden="1" thickBot="1" x14ac:dyDescent="0.25">
      <c r="A81" s="4">
        <f t="shared" ref="A81:A144" si="14">AD81</f>
        <v>66</v>
      </c>
      <c r="B81" s="58" t="str">
        <f t="shared" ca="1" si="12"/>
        <v>SLC B15</v>
      </c>
      <c r="C81" s="58" t="str">
        <f t="shared" ca="1" si="13"/>
        <v>6.12 NGET planning requirements: Outputs
Scheme output information for DNO schemes and undergrounding provisions that are required as part of the planning process.</v>
      </c>
      <c r="D81" s="163" t="str">
        <f t="shared" ref="D81:D144" si="15">IF(COUNTIF($E81:$H81,"")=4,"",MAX($E81:$H81))</f>
        <v/>
      </c>
      <c r="E81" s="164"/>
      <c r="F81" s="164"/>
      <c r="G81" s="164"/>
      <c r="H81" s="165"/>
      <c r="I81" s="166"/>
      <c r="J81" s="167"/>
      <c r="K81" s="167"/>
      <c r="L81" s="168"/>
      <c r="M81" s="169"/>
      <c r="N81" s="167"/>
      <c r="O81" s="167"/>
      <c r="P81" s="60" t="str">
        <f t="shared" ref="P81:P144" si="16">IFERROR(MAX(1,MAX($I81:$L81)-ROUND(AVERAGE($M81:$O81),0)),"")</f>
        <v/>
      </c>
      <c r="Q81" s="61"/>
      <c r="R81" s="60" t="str">
        <f ca="1">IFERROR(IF($B81="","",INDEX('Impact-Probability_Matrix'!$C$4:$G$8,MATCH($D81,'Impact-Probability_Matrix'!$C$4:$C$8,0),MATCH($P81,'Impact-Probability_Matrix'!$C$4:$G$4,0))),"-")</f>
        <v>-</v>
      </c>
      <c r="T81" s="244"/>
      <c r="AD81" s="127">
        <v>66</v>
      </c>
      <c r="AE81" s="162" t="str">
        <f t="shared" ca="1" si="11"/>
        <v>SLC B15</v>
      </c>
      <c r="AF81" s="162" t="str">
        <f t="shared" ca="1" si="11"/>
        <v>6.12 NGET planning requirements: Outputs</v>
      </c>
      <c r="AG81" s="162" t="str">
        <f t="shared" ca="1" si="11"/>
        <v>Scheme output information for DNO schemes and undergrounding provisions that are required as part of the planning process.</v>
      </c>
      <c r="AH81" s="162">
        <f t="shared" ca="1" si="11"/>
        <v>0</v>
      </c>
    </row>
    <row r="82" spans="1:34" ht="102" hidden="1" thickBot="1" x14ac:dyDescent="0.25">
      <c r="A82" s="4">
        <f t="shared" si="14"/>
        <v>67</v>
      </c>
      <c r="B82" s="58" t="str">
        <f t="shared" ca="1" si="12"/>
        <v>SLC B15, covering: 
2L (part), 6F (part), 6L (part)</v>
      </c>
      <c r="C82" s="58" t="str">
        <f t="shared" ca="1" si="13"/>
        <v xml:space="preserve">6.13 NGET Local Generation: Outputs
Information on the actual outputs and expenditure associated with the local generation (shared use) volume driver set out in Special Condition 6F of NGET’s Electricity Transmission Licence. This information will allow us to adjust the licensee’s baseline to reflect the actual outputs delivered. </v>
      </c>
      <c r="D82" s="163" t="str">
        <f t="shared" si="15"/>
        <v/>
      </c>
      <c r="E82" s="164"/>
      <c r="F82" s="164"/>
      <c r="G82" s="164"/>
      <c r="H82" s="165"/>
      <c r="I82" s="166"/>
      <c r="J82" s="167"/>
      <c r="K82" s="167"/>
      <c r="L82" s="168"/>
      <c r="M82" s="169"/>
      <c r="N82" s="167"/>
      <c r="O82" s="167"/>
      <c r="P82" s="60" t="str">
        <f t="shared" si="16"/>
        <v/>
      </c>
      <c r="Q82" s="61"/>
      <c r="R82" s="60" t="str">
        <f ca="1">IFERROR(IF($B82="","",INDEX('Impact-Probability_Matrix'!$C$4:$G$8,MATCH($D82,'Impact-Probability_Matrix'!$C$4:$C$8,0),MATCH($P82,'Impact-Probability_Matrix'!$C$4:$G$4,0))),"-")</f>
        <v>-</v>
      </c>
      <c r="T82" s="244"/>
      <c r="AD82" s="127">
        <v>67</v>
      </c>
      <c r="AE82" s="162" t="str">
        <f t="shared" ca="1" si="11"/>
        <v>SLC B15, covering: 
2L (part), 6F (part), 6L (part)</v>
      </c>
      <c r="AF82" s="162" t="str">
        <f t="shared" ca="1" si="11"/>
        <v>6.13 NGET Local Generation: Outputs</v>
      </c>
      <c r="AG82" s="162" t="str">
        <f t="shared" ca="1" si="11"/>
        <v xml:space="preserve">Information on the actual outputs and expenditure associated with the local generation (shared use) volume driver set out in Special Condition 6F of NGET’s Electricity Transmission Licence. This information will allow us to adjust the licensee’s baseline to reflect the actual outputs delivered. </v>
      </c>
      <c r="AH82" s="162">
        <f t="shared" ca="1" si="11"/>
        <v>0</v>
      </c>
    </row>
    <row r="83" spans="1:34" ht="68.25" hidden="1" thickBot="1" x14ac:dyDescent="0.25">
      <c r="A83" s="4">
        <f t="shared" si="14"/>
        <v>68</v>
      </c>
      <c r="B83" s="58" t="str">
        <f t="shared" ca="1" si="12"/>
        <v>SLC B15, covering: 
2L (part), 6F (part), 6I (part)</v>
      </c>
      <c r="C83" s="58" t="str">
        <f t="shared" ca="1" si="13"/>
        <v xml:space="preserve">6.14 NGET Local Demand: Outputs
Information on the actual outputs and expenditure associated with the local demand volume driver set out in Special Condition 6L of NGET’s Electricity Transmission Licence. </v>
      </c>
      <c r="D83" s="163" t="str">
        <f t="shared" si="15"/>
        <v/>
      </c>
      <c r="E83" s="164"/>
      <c r="F83" s="164"/>
      <c r="G83" s="164"/>
      <c r="H83" s="165"/>
      <c r="I83" s="166"/>
      <c r="J83" s="167"/>
      <c r="K83" s="167"/>
      <c r="L83" s="168"/>
      <c r="M83" s="169"/>
      <c r="N83" s="167"/>
      <c r="O83" s="167"/>
      <c r="P83" s="60" t="str">
        <f t="shared" si="16"/>
        <v/>
      </c>
      <c r="Q83" s="61"/>
      <c r="R83" s="60" t="str">
        <f ca="1">IFERROR(IF($B83="","",INDEX('Impact-Probability_Matrix'!$C$4:$G$8,MATCH($D83,'Impact-Probability_Matrix'!$C$4:$C$8,0),MATCH($P83,'Impact-Probability_Matrix'!$C$4:$G$4,0))),"-")</f>
        <v>-</v>
      </c>
      <c r="T83" s="244"/>
      <c r="AD83" s="127">
        <v>68</v>
      </c>
      <c r="AE83" s="162" t="str">
        <f t="shared" ca="1" si="11"/>
        <v>SLC B15, covering: 
2L (part), 6F (part), 6I (part)</v>
      </c>
      <c r="AF83" s="162" t="str">
        <f t="shared" ca="1" si="11"/>
        <v>6.14 NGET Local Demand: Outputs</v>
      </c>
      <c r="AG83" s="162" t="str">
        <f t="shared" ca="1" si="11"/>
        <v xml:space="preserve">Information on the actual outputs and expenditure associated with the local demand volume driver set out in Special Condition 6L of NGET’s Electricity Transmission Licence. </v>
      </c>
      <c r="AH83" s="162">
        <f t="shared" ca="1" si="11"/>
        <v>0</v>
      </c>
    </row>
    <row r="84" spans="1:34" ht="68.25" hidden="1" thickBot="1" x14ac:dyDescent="0.25">
      <c r="A84" s="4">
        <f t="shared" si="14"/>
        <v>69</v>
      </c>
      <c r="B84" s="58" t="str">
        <f t="shared" ca="1" si="12"/>
        <v>SLC B15, covering:
2L (part)</v>
      </c>
      <c r="C84" s="58" t="str">
        <f t="shared" ca="1" si="13"/>
        <v>6.15.1 NOMs detail: Outputs
Secondary deliverable information on current asset health and replacement priorities to assess performance against business plans and reported expenditure.</v>
      </c>
      <c r="D84" s="163" t="str">
        <f t="shared" si="15"/>
        <v/>
      </c>
      <c r="E84" s="164"/>
      <c r="F84" s="164"/>
      <c r="G84" s="164"/>
      <c r="H84" s="165"/>
      <c r="I84" s="166"/>
      <c r="J84" s="167"/>
      <c r="K84" s="167"/>
      <c r="L84" s="168"/>
      <c r="M84" s="169"/>
      <c r="N84" s="167"/>
      <c r="O84" s="167"/>
      <c r="P84" s="60" t="str">
        <f t="shared" si="16"/>
        <v/>
      </c>
      <c r="Q84" s="61"/>
      <c r="R84" s="60" t="str">
        <f ca="1">IFERROR(IF($B84="","",INDEX('Impact-Probability_Matrix'!$C$4:$G$8,MATCH($D84,'Impact-Probability_Matrix'!$C$4:$C$8,0),MATCH($P84,'Impact-Probability_Matrix'!$C$4:$G$4,0))),"-")</f>
        <v>-</v>
      </c>
      <c r="T84" s="244"/>
      <c r="AD84" s="127">
        <v>69</v>
      </c>
      <c r="AE84" s="162" t="str">
        <f t="shared" ca="1" si="11"/>
        <v>SLC B15, covering:
2L (part)</v>
      </c>
      <c r="AF84" s="162" t="str">
        <f t="shared" ca="1" si="11"/>
        <v>6.15.1 NOMs detail: Outputs</v>
      </c>
      <c r="AG84" s="162" t="str">
        <f t="shared" ca="1" si="11"/>
        <v>Secondary deliverable information on current asset health and replacement priorities to assess performance against business plans and reported expenditure.</v>
      </c>
      <c r="AH84" s="162">
        <f t="shared" ca="1" si="11"/>
        <v>0</v>
      </c>
    </row>
    <row r="85" spans="1:34" ht="68.25" hidden="1" thickBot="1" x14ac:dyDescent="0.25">
      <c r="A85" s="4">
        <f t="shared" si="14"/>
        <v>70</v>
      </c>
      <c r="B85" s="58" t="str">
        <f t="shared" ca="1" si="12"/>
        <v>SLC B15, covering:
2L (part), 2M (part)</v>
      </c>
      <c r="C85" s="58" t="str">
        <f t="shared" ca="1" si="13"/>
        <v>6.15.2 NOMs RP: Outputs
Secondary deliverable information on replacement priorities to assess performance against business plans and reported expenditure.</v>
      </c>
      <c r="D85" s="163" t="str">
        <f t="shared" si="15"/>
        <v/>
      </c>
      <c r="E85" s="164"/>
      <c r="F85" s="164"/>
      <c r="G85" s="164"/>
      <c r="H85" s="165"/>
      <c r="I85" s="166"/>
      <c r="J85" s="167"/>
      <c r="K85" s="167"/>
      <c r="L85" s="168"/>
      <c r="M85" s="169"/>
      <c r="N85" s="167"/>
      <c r="O85" s="167"/>
      <c r="P85" s="60" t="str">
        <f t="shared" si="16"/>
        <v/>
      </c>
      <c r="Q85" s="61"/>
      <c r="R85" s="60" t="str">
        <f ca="1">IFERROR(IF($B85="","",INDEX('Impact-Probability_Matrix'!$C$4:$G$8,MATCH($D85,'Impact-Probability_Matrix'!$C$4:$C$8,0),MATCH($P85,'Impact-Probability_Matrix'!$C$4:$G$4,0))),"-")</f>
        <v>-</v>
      </c>
      <c r="T85" s="244"/>
      <c r="AD85" s="127">
        <v>70</v>
      </c>
      <c r="AE85" s="162" t="str">
        <f t="shared" ca="1" si="11"/>
        <v>SLC B15, covering:
2L (part), 2M (part)</v>
      </c>
      <c r="AF85" s="162" t="str">
        <f t="shared" ca="1" si="11"/>
        <v>6.15.2 NOMs RP: Outputs</v>
      </c>
      <c r="AG85" s="162" t="str">
        <f t="shared" ca="1" si="11"/>
        <v>Secondary deliverable information on replacement priorities to assess performance against business plans and reported expenditure.</v>
      </c>
      <c r="AH85" s="162">
        <f t="shared" ca="1" si="11"/>
        <v>0</v>
      </c>
    </row>
    <row r="86" spans="1:34" ht="45.75" hidden="1" thickBot="1" x14ac:dyDescent="0.25">
      <c r="A86" s="4">
        <f t="shared" si="14"/>
        <v>71</v>
      </c>
      <c r="B86" s="58" t="str">
        <f t="shared" ca="1" si="12"/>
        <v>SLC B15</v>
      </c>
      <c r="C86" s="58" t="str">
        <f t="shared" ca="1" si="13"/>
        <v xml:space="preserve">6.16.1 Criticality Substations: Outputs
Criticality information on substation assets as part of network output measures. </v>
      </c>
      <c r="D86" s="163" t="str">
        <f t="shared" si="15"/>
        <v/>
      </c>
      <c r="E86" s="164"/>
      <c r="F86" s="164"/>
      <c r="G86" s="164"/>
      <c r="H86" s="165"/>
      <c r="I86" s="166"/>
      <c r="J86" s="167"/>
      <c r="K86" s="167"/>
      <c r="L86" s="168"/>
      <c r="M86" s="169"/>
      <c r="N86" s="167"/>
      <c r="O86" s="167"/>
      <c r="P86" s="60" t="str">
        <f t="shared" si="16"/>
        <v/>
      </c>
      <c r="Q86" s="61"/>
      <c r="R86" s="60" t="str">
        <f ca="1">IFERROR(IF($B86="","",INDEX('Impact-Probability_Matrix'!$C$4:$G$8,MATCH($D86,'Impact-Probability_Matrix'!$C$4:$C$8,0),MATCH($P86,'Impact-Probability_Matrix'!$C$4:$G$4,0))),"-")</f>
        <v>-</v>
      </c>
      <c r="T86" s="244"/>
      <c r="AD86" s="127">
        <v>71</v>
      </c>
      <c r="AE86" s="162" t="str">
        <f t="shared" ca="1" si="11"/>
        <v>SLC B15</v>
      </c>
      <c r="AF86" s="162" t="str">
        <f t="shared" ca="1" si="11"/>
        <v>6.16.1 Criticality Substations: Outputs</v>
      </c>
      <c r="AG86" s="162" t="str">
        <f t="shared" ca="1" si="11"/>
        <v xml:space="preserve">Criticality information on substation assets as part of network output measures. </v>
      </c>
      <c r="AH86" s="162">
        <f t="shared" ca="1" si="11"/>
        <v>0</v>
      </c>
    </row>
    <row r="87" spans="1:34" ht="45.75" hidden="1" thickBot="1" x14ac:dyDescent="0.25">
      <c r="A87" s="4">
        <f t="shared" si="14"/>
        <v>72</v>
      </c>
      <c r="B87" s="58" t="str">
        <f t="shared" ca="1" si="12"/>
        <v>SLC B15</v>
      </c>
      <c r="C87" s="58" t="str">
        <f t="shared" ca="1" si="13"/>
        <v xml:space="preserve">6.16.2 Criticality Circuits: Outputs
Criticality information on circuits as part of network output measures. </v>
      </c>
      <c r="D87" s="163" t="str">
        <f t="shared" si="15"/>
        <v/>
      </c>
      <c r="E87" s="164"/>
      <c r="F87" s="164"/>
      <c r="G87" s="164"/>
      <c r="H87" s="165"/>
      <c r="I87" s="166"/>
      <c r="J87" s="167"/>
      <c r="K87" s="167"/>
      <c r="L87" s="168"/>
      <c r="M87" s="169"/>
      <c r="N87" s="167"/>
      <c r="O87" s="167"/>
      <c r="P87" s="60" t="str">
        <f t="shared" si="16"/>
        <v/>
      </c>
      <c r="Q87" s="61"/>
      <c r="R87" s="60" t="str">
        <f ca="1">IFERROR(IF($B87="","",INDEX('Impact-Probability_Matrix'!$C$4:$G$8,MATCH($D87,'Impact-Probability_Matrix'!$C$4:$C$8,0),MATCH($P87,'Impact-Probability_Matrix'!$C$4:$G$4,0))),"-")</f>
        <v>-</v>
      </c>
      <c r="T87" s="244"/>
      <c r="AD87" s="127">
        <v>72</v>
      </c>
      <c r="AE87" s="162" t="str">
        <f t="shared" ca="1" si="11"/>
        <v>SLC B15</v>
      </c>
      <c r="AF87" s="162" t="str">
        <f t="shared" ca="1" si="11"/>
        <v>6.16.2 Criticality Circuits: Outputs</v>
      </c>
      <c r="AG87" s="162" t="str">
        <f t="shared" ca="1" si="11"/>
        <v xml:space="preserve">Criticality information on circuits as part of network output measures. </v>
      </c>
      <c r="AH87" s="162">
        <f t="shared" ca="1" si="11"/>
        <v>0</v>
      </c>
    </row>
    <row r="88" spans="1:34" ht="45.75" hidden="1" thickBot="1" x14ac:dyDescent="0.25">
      <c r="A88" s="4">
        <f t="shared" si="14"/>
        <v>73</v>
      </c>
      <c r="B88" s="58" t="str">
        <f t="shared" ca="1" si="12"/>
        <v>SLC B15</v>
      </c>
      <c r="C88" s="58" t="str">
        <f t="shared" ca="1" si="13"/>
        <v xml:space="preserve">6.16.3 Criticality SP: Outputs
System criticality information as part of network output measures. </v>
      </c>
      <c r="D88" s="163" t="str">
        <f t="shared" si="15"/>
        <v/>
      </c>
      <c r="E88" s="164"/>
      <c r="F88" s="164"/>
      <c r="G88" s="164"/>
      <c r="H88" s="165"/>
      <c r="I88" s="166"/>
      <c r="J88" s="167"/>
      <c r="K88" s="167"/>
      <c r="L88" s="168"/>
      <c r="M88" s="169"/>
      <c r="N88" s="167"/>
      <c r="O88" s="167"/>
      <c r="P88" s="60" t="str">
        <f t="shared" si="16"/>
        <v/>
      </c>
      <c r="Q88" s="61"/>
      <c r="R88" s="60" t="str">
        <f ca="1">IFERROR(IF($B88="","",INDEX('Impact-Probability_Matrix'!$C$4:$G$8,MATCH($D88,'Impact-Probability_Matrix'!$C$4:$C$8,0),MATCH($P88,'Impact-Probability_Matrix'!$C$4:$G$4,0))),"-")</f>
        <v>-</v>
      </c>
      <c r="T88" s="244"/>
      <c r="AD88" s="127">
        <v>73</v>
      </c>
      <c r="AE88" s="162" t="str">
        <f t="shared" ca="1" si="11"/>
        <v>SLC B15</v>
      </c>
      <c r="AF88" s="162" t="str">
        <f t="shared" ca="1" si="11"/>
        <v>6.16.3 Criticality SP: Outputs</v>
      </c>
      <c r="AG88" s="162" t="str">
        <f t="shared" ca="1" si="11"/>
        <v xml:space="preserve">System criticality information as part of network output measures. </v>
      </c>
      <c r="AH88" s="162">
        <f t="shared" ca="1" si="11"/>
        <v>0</v>
      </c>
    </row>
    <row r="89" spans="1:34" ht="45.75" hidden="1" thickBot="1" x14ac:dyDescent="0.25">
      <c r="A89" s="4">
        <f t="shared" si="14"/>
        <v>74</v>
      </c>
      <c r="B89" s="58" t="str">
        <f t="shared" ca="1" si="12"/>
        <v>SLC B15</v>
      </c>
      <c r="C89" s="58" t="str">
        <f t="shared" ca="1" si="13"/>
        <v xml:space="preserve">6.17 Flood Mitigation: Outputs
Summarise work being undertaken to mitigate the risk of substation flooding. </v>
      </c>
      <c r="D89" s="163" t="str">
        <f t="shared" si="15"/>
        <v/>
      </c>
      <c r="E89" s="164"/>
      <c r="F89" s="164"/>
      <c r="G89" s="164"/>
      <c r="H89" s="165"/>
      <c r="I89" s="166"/>
      <c r="J89" s="167"/>
      <c r="K89" s="167"/>
      <c r="L89" s="168"/>
      <c r="M89" s="169"/>
      <c r="N89" s="167"/>
      <c r="O89" s="167"/>
      <c r="P89" s="60" t="str">
        <f t="shared" si="16"/>
        <v/>
      </c>
      <c r="Q89" s="61"/>
      <c r="R89" s="60" t="str">
        <f ca="1">IFERROR(IF($B89="","",INDEX('Impact-Probability_Matrix'!$C$4:$G$8,MATCH($D89,'Impact-Probability_Matrix'!$C$4:$C$8,0),MATCH($P89,'Impact-Probability_Matrix'!$C$4:$G$4,0))),"-")</f>
        <v>-</v>
      </c>
      <c r="T89" s="244"/>
      <c r="AD89" s="127">
        <v>74</v>
      </c>
      <c r="AE89" s="162" t="str">
        <f t="shared" ca="1" si="11"/>
        <v>SLC B15</v>
      </c>
      <c r="AF89" s="162" t="str">
        <f t="shared" ca="1" si="11"/>
        <v>6.17 Flood Mitigation: Outputs</v>
      </c>
      <c r="AG89" s="162" t="str">
        <f t="shared" ca="1" si="11"/>
        <v xml:space="preserve">Summarise work being undertaken to mitigate the risk of substation flooding. </v>
      </c>
      <c r="AH89" s="162">
        <f t="shared" ca="1" si="11"/>
        <v>0</v>
      </c>
    </row>
    <row r="90" spans="1:34" ht="34.5" hidden="1" thickBot="1" x14ac:dyDescent="0.25">
      <c r="A90" s="4">
        <f t="shared" si="14"/>
        <v>75</v>
      </c>
      <c r="B90" s="58" t="str">
        <f t="shared" ca="1" si="12"/>
        <v>SLC B15</v>
      </c>
      <c r="C90" s="58" t="str">
        <f t="shared" ca="1" si="13"/>
        <v>Revenue reporting RIGs
0</v>
      </c>
      <c r="D90" s="163" t="str">
        <f t="shared" si="15"/>
        <v/>
      </c>
      <c r="E90" s="164"/>
      <c r="F90" s="164"/>
      <c r="G90" s="164"/>
      <c r="H90" s="165"/>
      <c r="I90" s="166"/>
      <c r="J90" s="167"/>
      <c r="K90" s="167"/>
      <c r="L90" s="168"/>
      <c r="M90" s="169"/>
      <c r="N90" s="167"/>
      <c r="O90" s="167"/>
      <c r="P90" s="60" t="str">
        <f t="shared" si="16"/>
        <v/>
      </c>
      <c r="Q90" s="61"/>
      <c r="R90" s="60" t="str">
        <f ca="1">IFERROR(IF($B90="","",INDEX('Impact-Probability_Matrix'!$C$4:$G$8,MATCH($D90,'Impact-Probability_Matrix'!$C$4:$C$8,0),MATCH($P90,'Impact-Probability_Matrix'!$C$4:$G$4,0))),"-")</f>
        <v>-</v>
      </c>
      <c r="T90" s="244"/>
      <c r="AD90" s="127">
        <v>75</v>
      </c>
      <c r="AE90" s="162" t="str">
        <f t="shared" ca="1" si="11"/>
        <v>SLC B15</v>
      </c>
      <c r="AF90" s="162" t="str">
        <f t="shared" ca="1" si="11"/>
        <v>Revenue reporting RIGs</v>
      </c>
      <c r="AG90" s="162">
        <f t="shared" ca="1" si="11"/>
        <v>0</v>
      </c>
      <c r="AH90" s="162">
        <f t="shared" ca="1" si="11"/>
        <v>0</v>
      </c>
    </row>
    <row r="91" spans="1:34" ht="90.75" hidden="1" thickBot="1" x14ac:dyDescent="0.25">
      <c r="A91" s="4">
        <f t="shared" si="14"/>
        <v>76</v>
      </c>
      <c r="B91" s="58" t="str">
        <f t="shared" ca="1" si="12"/>
        <v>SLC B15</v>
      </c>
      <c r="C91" s="58" t="str">
        <f t="shared" ca="1" si="13"/>
        <v xml:space="preserve">6.6 Visual amenity outputs: Outputs
Information on the delivery of mitigation measures to improve the visual amenity of existing transmission infrastructure in Areas of Outstanding Natural Beauty, National Parks and National Scenic Areas (“designated areas”). </v>
      </c>
      <c r="D91" s="163" t="str">
        <f t="shared" si="15"/>
        <v/>
      </c>
      <c r="E91" s="164"/>
      <c r="F91" s="164"/>
      <c r="G91" s="164"/>
      <c r="H91" s="165"/>
      <c r="I91" s="166"/>
      <c r="J91" s="167"/>
      <c r="K91" s="167"/>
      <c r="L91" s="168"/>
      <c r="M91" s="169"/>
      <c r="N91" s="167"/>
      <c r="O91" s="167"/>
      <c r="P91" s="60" t="str">
        <f t="shared" si="16"/>
        <v/>
      </c>
      <c r="Q91" s="61"/>
      <c r="R91" s="60" t="str">
        <f ca="1">IFERROR(IF($B91="","",INDEX('Impact-Probability_Matrix'!$C$4:$G$8,MATCH($D91,'Impact-Probability_Matrix'!$C$4:$C$8,0),MATCH($P91,'Impact-Probability_Matrix'!$C$4:$G$4,0))),"-")</f>
        <v>-</v>
      </c>
      <c r="T91" s="244"/>
      <c r="AD91" s="127">
        <v>76</v>
      </c>
      <c r="AE91" s="162" t="str">
        <f t="shared" ca="1" si="11"/>
        <v>SLC B15</v>
      </c>
      <c r="AF91" s="162" t="str">
        <f t="shared" ca="1" si="11"/>
        <v>6.6 Visual amenity outputs: Outputs</v>
      </c>
      <c r="AG91" s="162" t="str">
        <f t="shared" ca="1" si="11"/>
        <v xml:space="preserve">Information on the delivery of mitigation measures to improve the visual amenity of existing transmission infrastructure in Areas of Outstanding Natural Beauty, National Parks and National Scenic Areas (“designated areas”). </v>
      </c>
      <c r="AH91" s="162">
        <f t="shared" ca="1" si="11"/>
        <v>0</v>
      </c>
    </row>
    <row r="92" spans="1:34" ht="45.75" hidden="1" thickBot="1" x14ac:dyDescent="0.25">
      <c r="A92" s="4">
        <f t="shared" si="14"/>
        <v>77</v>
      </c>
      <c r="B92" s="58" t="str">
        <f t="shared" ca="1" si="12"/>
        <v>SLC B1</v>
      </c>
      <c r="C92" s="58" t="str">
        <f t="shared" ca="1" si="13"/>
        <v>Regulatory Accounts
Publication and production of regulatory accounts</v>
      </c>
      <c r="D92" s="163" t="str">
        <f t="shared" si="15"/>
        <v/>
      </c>
      <c r="E92" s="164"/>
      <c r="F92" s="164"/>
      <c r="G92" s="164"/>
      <c r="H92" s="165"/>
      <c r="I92" s="166"/>
      <c r="J92" s="167"/>
      <c r="K92" s="167"/>
      <c r="L92" s="168"/>
      <c r="M92" s="169"/>
      <c r="N92" s="167"/>
      <c r="O92" s="167"/>
      <c r="P92" s="60" t="str">
        <f t="shared" si="16"/>
        <v/>
      </c>
      <c r="Q92" s="61"/>
      <c r="R92" s="60" t="str">
        <f ca="1">IFERROR(IF($B92="","",INDEX('Impact-Probability_Matrix'!$C$4:$G$8,MATCH($D92,'Impact-Probability_Matrix'!$C$4:$C$8,0),MATCH($P92,'Impact-Probability_Matrix'!$C$4:$G$4,0))),"-")</f>
        <v>-</v>
      </c>
      <c r="T92" s="244"/>
      <c r="AD92" s="127">
        <v>77</v>
      </c>
      <c r="AE92" s="162" t="str">
        <f t="shared" ca="1" si="11"/>
        <v>SLC B1</v>
      </c>
      <c r="AF92" s="162" t="str">
        <f t="shared" ca="1" si="11"/>
        <v>Regulatory Accounts</v>
      </c>
      <c r="AG92" s="162" t="str">
        <f t="shared" ca="1" si="11"/>
        <v>Publication and production of regulatory accounts</v>
      </c>
      <c r="AH92" s="162">
        <f t="shared" ca="1" si="11"/>
        <v>0</v>
      </c>
    </row>
    <row r="93" spans="1:34" ht="68.25" hidden="1" thickBot="1" x14ac:dyDescent="0.25">
      <c r="A93" s="4">
        <f t="shared" si="14"/>
        <v>78</v>
      </c>
      <c r="B93" s="58" t="str">
        <f t="shared" ca="1" si="12"/>
        <v>SLC B7</v>
      </c>
      <c r="C93" s="58" t="str">
        <f t="shared" ca="1" si="13"/>
        <v xml:space="preserve">Availability of Resources
Certificate 1F, 2F, or 3F in relation to the licensee’s resources (under paragraph 2 of the condition) and accompanying documents required under paragraph 3.  </v>
      </c>
      <c r="D93" s="163" t="str">
        <f t="shared" si="15"/>
        <v/>
      </c>
      <c r="E93" s="164"/>
      <c r="F93" s="164"/>
      <c r="G93" s="164"/>
      <c r="H93" s="165"/>
      <c r="I93" s="166"/>
      <c r="J93" s="167"/>
      <c r="K93" s="167"/>
      <c r="L93" s="168"/>
      <c r="M93" s="169"/>
      <c r="N93" s="167"/>
      <c r="O93" s="167"/>
      <c r="P93" s="60" t="str">
        <f t="shared" si="16"/>
        <v/>
      </c>
      <c r="Q93" s="61"/>
      <c r="R93" s="60" t="str">
        <f ca="1">IFERROR(IF($B93="","",INDEX('Impact-Probability_Matrix'!$C$4:$G$8,MATCH($D93,'Impact-Probability_Matrix'!$C$4:$C$8,0),MATCH($P93,'Impact-Probability_Matrix'!$C$4:$G$4,0))),"-")</f>
        <v>-</v>
      </c>
      <c r="T93" s="244"/>
      <c r="AD93" s="127">
        <v>78</v>
      </c>
      <c r="AE93" s="162" t="str">
        <f t="shared" ca="1" si="11"/>
        <v>SLC B7</v>
      </c>
      <c r="AF93" s="162" t="str">
        <f t="shared" ca="1" si="11"/>
        <v>Availability of Resources</v>
      </c>
      <c r="AG93" s="162" t="str">
        <f t="shared" ca="1" si="11"/>
        <v xml:space="preserve">Certificate 1F, 2F, or 3F in relation to the licensee’s resources (under paragraph 2 of the condition) and accompanying documents required under paragraph 3.  </v>
      </c>
      <c r="AH93" s="162">
        <f t="shared" ca="1" si="11"/>
        <v>0</v>
      </c>
    </row>
    <row r="94" spans="1:34" ht="45.75" hidden="1" thickBot="1" x14ac:dyDescent="0.25">
      <c r="A94" s="4">
        <f t="shared" si="14"/>
        <v>79</v>
      </c>
      <c r="B94" s="58" t="str">
        <f t="shared" ca="1" si="12"/>
        <v>SLC B8</v>
      </c>
      <c r="C94" s="58" t="str">
        <f t="shared" ca="1" si="13"/>
        <v xml:space="preserve">Undertaking from Ultimate Controller
Schedule of undertakings - submission to the Authority under paragraph 3 </v>
      </c>
      <c r="D94" s="163" t="str">
        <f t="shared" si="15"/>
        <v/>
      </c>
      <c r="E94" s="164"/>
      <c r="F94" s="164"/>
      <c r="G94" s="164"/>
      <c r="H94" s="165"/>
      <c r="I94" s="166"/>
      <c r="J94" s="167"/>
      <c r="K94" s="167"/>
      <c r="L94" s="168"/>
      <c r="M94" s="169"/>
      <c r="N94" s="167"/>
      <c r="O94" s="167"/>
      <c r="P94" s="60" t="str">
        <f t="shared" si="16"/>
        <v/>
      </c>
      <c r="Q94" s="61"/>
      <c r="R94" s="60" t="str">
        <f ca="1">IFERROR(IF($B94="","",INDEX('Impact-Probability_Matrix'!$C$4:$G$8,MATCH($D94,'Impact-Probability_Matrix'!$C$4:$C$8,0),MATCH($P94,'Impact-Probability_Matrix'!$C$4:$G$4,0))),"-")</f>
        <v>-</v>
      </c>
      <c r="T94" s="244"/>
      <c r="AD94" s="127">
        <v>79</v>
      </c>
      <c r="AE94" s="162" t="str">
        <f t="shared" ca="1" si="11"/>
        <v>SLC B8</v>
      </c>
      <c r="AF94" s="162" t="str">
        <f t="shared" ca="1" si="11"/>
        <v>Undertaking from Ultimate Controller</v>
      </c>
      <c r="AG94" s="162" t="str">
        <f t="shared" ca="1" si="11"/>
        <v xml:space="preserve">Schedule of undertakings - submission to the Authority under paragraph 3 </v>
      </c>
      <c r="AH94" s="162">
        <f t="shared" ca="1" si="11"/>
        <v>0</v>
      </c>
    </row>
    <row r="95" spans="1:34" ht="34.5" hidden="1" thickBot="1" x14ac:dyDescent="0.25">
      <c r="A95" s="4">
        <f t="shared" si="14"/>
        <v>80</v>
      </c>
      <c r="B95" s="58" t="str">
        <f t="shared" ca="1" si="12"/>
        <v>SLC B15</v>
      </c>
      <c r="C95" s="58" t="str">
        <f t="shared" ca="1" si="13"/>
        <v>Price Control Review Information
RIGs Narrative</v>
      </c>
      <c r="D95" s="163" t="str">
        <f t="shared" si="15"/>
        <v/>
      </c>
      <c r="E95" s="164"/>
      <c r="F95" s="164"/>
      <c r="G95" s="164"/>
      <c r="H95" s="165"/>
      <c r="I95" s="166"/>
      <c r="J95" s="167"/>
      <c r="K95" s="167"/>
      <c r="L95" s="168"/>
      <c r="M95" s="169"/>
      <c r="N95" s="167"/>
      <c r="O95" s="167"/>
      <c r="P95" s="60" t="str">
        <f t="shared" si="16"/>
        <v/>
      </c>
      <c r="Q95" s="61"/>
      <c r="R95" s="60" t="str">
        <f ca="1">IFERROR(IF($B95="","",INDEX('Impact-Probability_Matrix'!$C$4:$G$8,MATCH($D95,'Impact-Probability_Matrix'!$C$4:$C$8,0),MATCH($P95,'Impact-Probability_Matrix'!$C$4:$G$4,0))),"-")</f>
        <v>-</v>
      </c>
      <c r="T95" s="244"/>
      <c r="AD95" s="127">
        <v>80</v>
      </c>
      <c r="AE95" s="162" t="str">
        <f t="shared" ca="1" si="11"/>
        <v>SLC B15</v>
      </c>
      <c r="AF95" s="162" t="str">
        <f t="shared" ca="1" si="11"/>
        <v>Price Control Review Information</v>
      </c>
      <c r="AG95" s="162" t="str">
        <f t="shared" ca="1" si="11"/>
        <v>RIGs Narrative</v>
      </c>
      <c r="AH95" s="162">
        <f t="shared" ca="1" si="11"/>
        <v>0</v>
      </c>
    </row>
    <row r="96" spans="1:34" ht="45.75" hidden="1" thickBot="1" x14ac:dyDescent="0.25">
      <c r="A96" s="4">
        <f t="shared" si="14"/>
        <v>81</v>
      </c>
      <c r="B96" s="58" t="str">
        <f t="shared" ca="1" si="12"/>
        <v>SLC B15</v>
      </c>
      <c r="C96" s="58" t="str">
        <f t="shared" ca="1" si="13"/>
        <v>Price Control Review Information
Pension Deficit Allocation Methodology dataset (Pension RIGs)</v>
      </c>
      <c r="D96" s="163" t="str">
        <f t="shared" si="15"/>
        <v/>
      </c>
      <c r="E96" s="164"/>
      <c r="F96" s="164"/>
      <c r="G96" s="164"/>
      <c r="H96" s="165"/>
      <c r="I96" s="166"/>
      <c r="J96" s="167"/>
      <c r="K96" s="167"/>
      <c r="L96" s="168"/>
      <c r="M96" s="169"/>
      <c r="N96" s="167"/>
      <c r="O96" s="167"/>
      <c r="P96" s="60" t="str">
        <f t="shared" si="16"/>
        <v/>
      </c>
      <c r="Q96" s="61"/>
      <c r="R96" s="60" t="str">
        <f ca="1">IFERROR(IF($B96="","",INDEX('Impact-Probability_Matrix'!$C$4:$G$8,MATCH($D96,'Impact-Probability_Matrix'!$C$4:$C$8,0),MATCH($P96,'Impact-Probability_Matrix'!$C$4:$G$4,0))),"-")</f>
        <v>-</v>
      </c>
      <c r="T96" s="244"/>
      <c r="AD96" s="127">
        <v>81</v>
      </c>
      <c r="AE96" s="162" t="str">
        <f t="shared" ref="AE96:AH115" ca="1" si="17">IFERROR(INDEX(INDIRECT($Z$33),MATCH($AD96,INDIRECT($X$33),0),MATCH(AE$15,INDIRECT($Y$33),0)),"")</f>
        <v>SLC B15</v>
      </c>
      <c r="AF96" s="162" t="str">
        <f t="shared" ca="1" si="17"/>
        <v>Price Control Review Information</v>
      </c>
      <c r="AG96" s="162" t="str">
        <f t="shared" ca="1" si="17"/>
        <v>Pension Deficit Allocation Methodology dataset (Pension RIGs)</v>
      </c>
      <c r="AH96" s="162">
        <f t="shared" ca="1" si="17"/>
        <v>0</v>
      </c>
    </row>
    <row r="97" spans="1:34" ht="45.75" hidden="1" thickBot="1" x14ac:dyDescent="0.25">
      <c r="A97" s="4">
        <f t="shared" si="14"/>
        <v>82</v>
      </c>
      <c r="B97" s="58" t="str">
        <f t="shared" ca="1" si="12"/>
        <v>SLC B21</v>
      </c>
      <c r="C97" s="58" t="str">
        <f t="shared" ca="1" si="13"/>
        <v>Notification of changes that may affect eligibility for certification 
Written declaration</v>
      </c>
      <c r="D97" s="163" t="str">
        <f t="shared" si="15"/>
        <v/>
      </c>
      <c r="E97" s="164"/>
      <c r="F97" s="164"/>
      <c r="G97" s="164"/>
      <c r="H97" s="165"/>
      <c r="I97" s="166"/>
      <c r="J97" s="167"/>
      <c r="K97" s="167"/>
      <c r="L97" s="168"/>
      <c r="M97" s="169"/>
      <c r="N97" s="167"/>
      <c r="O97" s="167"/>
      <c r="P97" s="60" t="str">
        <f t="shared" si="16"/>
        <v/>
      </c>
      <c r="Q97" s="61"/>
      <c r="R97" s="60" t="str">
        <f ca="1">IFERROR(IF($B97="","",INDEX('Impact-Probability_Matrix'!$C$4:$G$8,MATCH($D97,'Impact-Probability_Matrix'!$C$4:$C$8,0),MATCH($P97,'Impact-Probability_Matrix'!$C$4:$G$4,0))),"-")</f>
        <v>-</v>
      </c>
      <c r="T97" s="244"/>
      <c r="AD97" s="127">
        <v>82</v>
      </c>
      <c r="AE97" s="162" t="str">
        <f t="shared" ca="1" si="17"/>
        <v>SLC B21</v>
      </c>
      <c r="AF97" s="162" t="str">
        <f t="shared" ca="1" si="17"/>
        <v xml:space="preserve">Notification of changes that may affect eligibility for certification </v>
      </c>
      <c r="AG97" s="162" t="str">
        <f t="shared" ca="1" si="17"/>
        <v>Written declaration</v>
      </c>
      <c r="AH97" s="162">
        <f t="shared" ca="1" si="17"/>
        <v>0</v>
      </c>
    </row>
    <row r="98" spans="1:34" ht="34.5" hidden="1" thickBot="1" x14ac:dyDescent="0.25">
      <c r="A98" s="4">
        <f t="shared" si="14"/>
        <v>83</v>
      </c>
      <c r="B98" s="58" t="str">
        <f t="shared" ca="1" si="12"/>
        <v>SLC B23</v>
      </c>
      <c r="C98" s="58" t="str">
        <f t="shared" ca="1" si="13"/>
        <v>Data Assurance requirements
Network Data Assurance Report (NetDAR)</v>
      </c>
      <c r="D98" s="163" t="str">
        <f t="shared" si="15"/>
        <v/>
      </c>
      <c r="E98" s="164"/>
      <c r="F98" s="164"/>
      <c r="G98" s="164"/>
      <c r="H98" s="165"/>
      <c r="I98" s="166"/>
      <c r="J98" s="167"/>
      <c r="K98" s="167"/>
      <c r="L98" s="168"/>
      <c r="M98" s="169"/>
      <c r="N98" s="167"/>
      <c r="O98" s="167"/>
      <c r="P98" s="60" t="str">
        <f t="shared" si="16"/>
        <v/>
      </c>
      <c r="Q98" s="61"/>
      <c r="R98" s="60" t="str">
        <f ca="1">IFERROR(IF($B98="","",INDEX('Impact-Probability_Matrix'!$C$4:$G$8,MATCH($D98,'Impact-Probability_Matrix'!$C$4:$C$8,0),MATCH($P98,'Impact-Probability_Matrix'!$C$4:$G$4,0))),"-")</f>
        <v>-</v>
      </c>
      <c r="T98" s="244"/>
      <c r="AD98" s="127">
        <v>83</v>
      </c>
      <c r="AE98" s="162" t="str">
        <f t="shared" ca="1" si="17"/>
        <v>SLC B23</v>
      </c>
      <c r="AF98" s="162" t="str">
        <f t="shared" ca="1" si="17"/>
        <v>Data Assurance requirements</v>
      </c>
      <c r="AG98" s="162" t="str">
        <f t="shared" ca="1" si="17"/>
        <v>Network Data Assurance Report (NetDAR)</v>
      </c>
      <c r="AH98" s="162">
        <f t="shared" ca="1" si="17"/>
        <v>0</v>
      </c>
    </row>
    <row r="99" spans="1:34" ht="34.5" hidden="1" thickBot="1" x14ac:dyDescent="0.25">
      <c r="A99" s="4">
        <f t="shared" si="14"/>
        <v>84</v>
      </c>
      <c r="B99" s="58" t="str">
        <f t="shared" ca="1" si="12"/>
        <v>SLC C4</v>
      </c>
      <c r="C99" s="58" t="str">
        <f t="shared" ca="1" si="13"/>
        <v>Charges for use of system
Latest use of system statement</v>
      </c>
      <c r="D99" s="163" t="str">
        <f t="shared" si="15"/>
        <v/>
      </c>
      <c r="E99" s="164"/>
      <c r="F99" s="164"/>
      <c r="G99" s="164"/>
      <c r="H99" s="165"/>
      <c r="I99" s="166"/>
      <c r="J99" s="167"/>
      <c r="K99" s="167"/>
      <c r="L99" s="168"/>
      <c r="M99" s="169"/>
      <c r="N99" s="167"/>
      <c r="O99" s="167"/>
      <c r="P99" s="60" t="str">
        <f t="shared" si="16"/>
        <v/>
      </c>
      <c r="Q99" s="61"/>
      <c r="R99" s="60" t="str">
        <f ca="1">IFERROR(IF($B99="","",INDEX('Impact-Probability_Matrix'!$C$4:$G$8,MATCH($D99,'Impact-Probability_Matrix'!$C$4:$C$8,0),MATCH($P99,'Impact-Probability_Matrix'!$C$4:$G$4,0))),"-")</f>
        <v>-</v>
      </c>
      <c r="T99" s="244"/>
      <c r="AD99" s="127">
        <v>84</v>
      </c>
      <c r="AE99" s="162" t="str">
        <f t="shared" ca="1" si="17"/>
        <v>SLC C4</v>
      </c>
      <c r="AF99" s="162" t="str">
        <f t="shared" ca="1" si="17"/>
        <v>Charges for use of system</v>
      </c>
      <c r="AG99" s="162" t="str">
        <f t="shared" ca="1" si="17"/>
        <v>Latest use of system statement</v>
      </c>
      <c r="AH99" s="162">
        <f t="shared" ca="1" si="17"/>
        <v>0</v>
      </c>
    </row>
    <row r="100" spans="1:34" ht="34.5" hidden="1" thickBot="1" x14ac:dyDescent="0.25">
      <c r="A100" s="4">
        <f t="shared" si="14"/>
        <v>85</v>
      </c>
      <c r="B100" s="58" t="str">
        <f t="shared" ca="1" si="12"/>
        <v>SLC C8</v>
      </c>
      <c r="C100" s="58" t="str">
        <f t="shared" ca="1" si="13"/>
        <v xml:space="preserve">Requirement to Offer Terms
Report in relation to all offers made </v>
      </c>
      <c r="D100" s="163" t="str">
        <f t="shared" si="15"/>
        <v/>
      </c>
      <c r="E100" s="164"/>
      <c r="F100" s="164"/>
      <c r="G100" s="164"/>
      <c r="H100" s="165"/>
      <c r="I100" s="166"/>
      <c r="J100" s="167"/>
      <c r="K100" s="167"/>
      <c r="L100" s="168"/>
      <c r="M100" s="169"/>
      <c r="N100" s="167"/>
      <c r="O100" s="167"/>
      <c r="P100" s="60" t="str">
        <f t="shared" si="16"/>
        <v/>
      </c>
      <c r="Q100" s="61"/>
      <c r="R100" s="60" t="str">
        <f ca="1">IFERROR(IF($B100="","",INDEX('Impact-Probability_Matrix'!$C$4:$G$8,MATCH($D100,'Impact-Probability_Matrix'!$C$4:$C$8,0),MATCH($P100,'Impact-Probability_Matrix'!$C$4:$G$4,0))),"-")</f>
        <v>-</v>
      </c>
      <c r="T100" s="244"/>
      <c r="AD100" s="127">
        <v>85</v>
      </c>
      <c r="AE100" s="162" t="str">
        <f t="shared" ca="1" si="17"/>
        <v>SLC C8</v>
      </c>
      <c r="AF100" s="162" t="str">
        <f t="shared" ca="1" si="17"/>
        <v>Requirement to Offer Terms</v>
      </c>
      <c r="AG100" s="162" t="str">
        <f t="shared" ca="1" si="17"/>
        <v xml:space="preserve">Report in relation to all offers made </v>
      </c>
      <c r="AH100" s="162">
        <f t="shared" ca="1" si="17"/>
        <v>0</v>
      </c>
    </row>
    <row r="101" spans="1:34" ht="45.75" hidden="1" thickBot="1" x14ac:dyDescent="0.25">
      <c r="A101" s="4">
        <f t="shared" si="14"/>
        <v>86</v>
      </c>
      <c r="B101" s="58" t="str">
        <f t="shared" ca="1" si="12"/>
        <v>SLC C16</v>
      </c>
      <c r="C101" s="58" t="str">
        <f t="shared" ca="1" si="13"/>
        <v>Procurement and use of balancing services
Statement of balancing services purchased. Balancing services principles compliance</v>
      </c>
      <c r="D101" s="163" t="str">
        <f t="shared" si="15"/>
        <v/>
      </c>
      <c r="E101" s="164"/>
      <c r="F101" s="164"/>
      <c r="G101" s="164"/>
      <c r="H101" s="165"/>
      <c r="I101" s="166"/>
      <c r="J101" s="167"/>
      <c r="K101" s="167"/>
      <c r="L101" s="168"/>
      <c r="M101" s="169"/>
      <c r="N101" s="167"/>
      <c r="O101" s="167"/>
      <c r="P101" s="60" t="str">
        <f t="shared" si="16"/>
        <v/>
      </c>
      <c r="Q101" s="61"/>
      <c r="R101" s="60" t="str">
        <f ca="1">IFERROR(IF($B101="","",INDEX('Impact-Probability_Matrix'!$C$4:$G$8,MATCH($D101,'Impact-Probability_Matrix'!$C$4:$C$8,0),MATCH($P101,'Impact-Probability_Matrix'!$C$4:$G$4,0))),"-")</f>
        <v>-</v>
      </c>
      <c r="T101" s="244"/>
      <c r="AD101" s="127">
        <v>86</v>
      </c>
      <c r="AE101" s="162" t="str">
        <f t="shared" ca="1" si="17"/>
        <v>SLC C16</v>
      </c>
      <c r="AF101" s="162" t="str">
        <f t="shared" ca="1" si="17"/>
        <v>Procurement and use of balancing services</v>
      </c>
      <c r="AG101" s="162" t="str">
        <f t="shared" ca="1" si="17"/>
        <v>Statement of balancing services purchased. Balancing services principles compliance</v>
      </c>
      <c r="AH101" s="162">
        <f t="shared" ca="1" si="17"/>
        <v>0</v>
      </c>
    </row>
    <row r="102" spans="1:34" ht="68.25" hidden="1" thickBot="1" x14ac:dyDescent="0.25">
      <c r="A102" s="4">
        <f t="shared" si="14"/>
        <v>87</v>
      </c>
      <c r="B102" s="58" t="str">
        <f t="shared" ca="1" si="12"/>
        <v>SLC C17</v>
      </c>
      <c r="C102" s="58" t="str">
        <f t="shared" ca="1" si="13"/>
        <v xml:space="preserve">Transmission system security standard and quality of service
Report providing details of system availability, security and service quality of the GB transmission system </v>
      </c>
      <c r="D102" s="163" t="str">
        <f t="shared" si="15"/>
        <v/>
      </c>
      <c r="E102" s="164"/>
      <c r="F102" s="164"/>
      <c r="G102" s="164"/>
      <c r="H102" s="165"/>
      <c r="I102" s="166"/>
      <c r="J102" s="167"/>
      <c r="K102" s="167"/>
      <c r="L102" s="168"/>
      <c r="M102" s="169"/>
      <c r="N102" s="167"/>
      <c r="O102" s="167"/>
      <c r="P102" s="60" t="str">
        <f t="shared" si="16"/>
        <v/>
      </c>
      <c r="Q102" s="61"/>
      <c r="R102" s="60" t="str">
        <f ca="1">IFERROR(IF($B102="","",INDEX('Impact-Probability_Matrix'!$C$4:$G$8,MATCH($D102,'Impact-Probability_Matrix'!$C$4:$C$8,0),MATCH($P102,'Impact-Probability_Matrix'!$C$4:$G$4,0))),"-")</f>
        <v>-</v>
      </c>
      <c r="T102" s="244"/>
      <c r="AD102" s="127">
        <v>87</v>
      </c>
      <c r="AE102" s="162" t="str">
        <f t="shared" ca="1" si="17"/>
        <v>SLC C17</v>
      </c>
      <c r="AF102" s="162" t="str">
        <f t="shared" ca="1" si="17"/>
        <v>Transmission system security standard and quality of service</v>
      </c>
      <c r="AG102" s="162" t="str">
        <f t="shared" ca="1" si="17"/>
        <v xml:space="preserve">Report providing details of system availability, security and service quality of the GB transmission system </v>
      </c>
      <c r="AH102" s="162">
        <f t="shared" ca="1" si="17"/>
        <v>0</v>
      </c>
    </row>
    <row r="103" spans="1:34" ht="57" hidden="1" thickBot="1" x14ac:dyDescent="0.25">
      <c r="A103" s="4">
        <f t="shared" si="14"/>
        <v>88</v>
      </c>
      <c r="B103" s="58" t="str">
        <f t="shared" ca="1" si="12"/>
        <v>SLC C21</v>
      </c>
      <c r="C103" s="58" t="str">
        <f t="shared" ca="1" si="13"/>
        <v xml:space="preserve">Assistance for areas with high distribution costs scheme: payments from authorised suppliers
Methodology statement </v>
      </c>
      <c r="D103" s="163" t="str">
        <f t="shared" si="15"/>
        <v/>
      </c>
      <c r="E103" s="164"/>
      <c r="F103" s="164"/>
      <c r="G103" s="164"/>
      <c r="H103" s="165"/>
      <c r="I103" s="166"/>
      <c r="J103" s="167"/>
      <c r="K103" s="167"/>
      <c r="L103" s="168"/>
      <c r="M103" s="169"/>
      <c r="N103" s="167"/>
      <c r="O103" s="167"/>
      <c r="P103" s="60" t="str">
        <f t="shared" si="16"/>
        <v/>
      </c>
      <c r="Q103" s="61"/>
      <c r="R103" s="60" t="str">
        <f ca="1">IFERROR(IF($B103="","",INDEX('Impact-Probability_Matrix'!$C$4:$G$8,MATCH($D103,'Impact-Probability_Matrix'!$C$4:$C$8,0),MATCH($P103,'Impact-Probability_Matrix'!$C$4:$G$4,0))),"-")</f>
        <v>-</v>
      </c>
      <c r="T103" s="244"/>
      <c r="AD103" s="127">
        <v>88</v>
      </c>
      <c r="AE103" s="162" t="str">
        <f t="shared" ca="1" si="17"/>
        <v>SLC C21</v>
      </c>
      <c r="AF103" s="162" t="str">
        <f t="shared" ca="1" si="17"/>
        <v>Assistance for areas with high distribution costs scheme: payments from authorised suppliers</v>
      </c>
      <c r="AG103" s="162" t="str">
        <f t="shared" ca="1" si="17"/>
        <v xml:space="preserve">Methodology statement </v>
      </c>
      <c r="AH103" s="162">
        <f t="shared" ca="1" si="17"/>
        <v>0</v>
      </c>
    </row>
    <row r="104" spans="1:34" ht="45.75" hidden="1" thickBot="1" x14ac:dyDescent="0.25">
      <c r="A104" s="4">
        <f t="shared" si="14"/>
        <v>89</v>
      </c>
      <c r="B104" s="58" t="str">
        <f t="shared" ca="1" si="12"/>
        <v>SLC C23</v>
      </c>
      <c r="C104" s="58" t="str">
        <f t="shared" ca="1" si="13"/>
        <v>Assistance for areas with high distribution costs scheme: annual statement
Methodology statement</v>
      </c>
      <c r="D104" s="163" t="str">
        <f t="shared" si="15"/>
        <v/>
      </c>
      <c r="E104" s="164"/>
      <c r="F104" s="164"/>
      <c r="G104" s="164"/>
      <c r="H104" s="165"/>
      <c r="I104" s="166"/>
      <c r="J104" s="167"/>
      <c r="K104" s="167"/>
      <c r="L104" s="168"/>
      <c r="M104" s="169"/>
      <c r="N104" s="167"/>
      <c r="O104" s="167"/>
      <c r="P104" s="60" t="str">
        <f t="shared" si="16"/>
        <v/>
      </c>
      <c r="Q104" s="61"/>
      <c r="R104" s="60" t="str">
        <f ca="1">IFERROR(IF($B104="","",INDEX('Impact-Probability_Matrix'!$C$4:$G$8,MATCH($D104,'Impact-Probability_Matrix'!$C$4:$C$8,0),MATCH($P104,'Impact-Probability_Matrix'!$C$4:$G$4,0))),"-")</f>
        <v>-</v>
      </c>
      <c r="T104" s="244"/>
      <c r="AD104" s="127">
        <v>89</v>
      </c>
      <c r="AE104" s="162" t="str">
        <f t="shared" ca="1" si="17"/>
        <v>SLC C23</v>
      </c>
      <c r="AF104" s="162" t="str">
        <f t="shared" ca="1" si="17"/>
        <v>Assistance for areas with high distribution costs scheme: annual statement</v>
      </c>
      <c r="AG104" s="162" t="str">
        <f t="shared" ca="1" si="17"/>
        <v>Methodology statement</v>
      </c>
      <c r="AH104" s="162">
        <f t="shared" ca="1" si="17"/>
        <v>0</v>
      </c>
    </row>
    <row r="105" spans="1:34" ht="57" hidden="1" thickBot="1" x14ac:dyDescent="0.25">
      <c r="A105" s="4">
        <f t="shared" si="14"/>
        <v>90</v>
      </c>
      <c r="B105" s="58" t="str">
        <f t="shared" ca="1" si="12"/>
        <v>SLC C24</v>
      </c>
      <c r="C105" s="58" t="str">
        <f t="shared" ca="1" si="13"/>
        <v>Energy Administration: National Electricity Transmission System Operator Shortfall Contribution Obligations
Annual statement</v>
      </c>
      <c r="D105" s="163" t="str">
        <f t="shared" si="15"/>
        <v/>
      </c>
      <c r="E105" s="164"/>
      <c r="F105" s="164"/>
      <c r="G105" s="164"/>
      <c r="H105" s="165"/>
      <c r="I105" s="166"/>
      <c r="J105" s="167"/>
      <c r="K105" s="167"/>
      <c r="L105" s="168"/>
      <c r="M105" s="169"/>
      <c r="N105" s="167"/>
      <c r="O105" s="167"/>
      <c r="P105" s="60" t="str">
        <f t="shared" si="16"/>
        <v/>
      </c>
      <c r="Q105" s="61"/>
      <c r="R105" s="60" t="str">
        <f ca="1">IFERROR(IF($B105="","",INDEX('Impact-Probability_Matrix'!$C$4:$G$8,MATCH($D105,'Impact-Probability_Matrix'!$C$4:$C$8,0),MATCH($P105,'Impact-Probability_Matrix'!$C$4:$G$4,0))),"-")</f>
        <v>-</v>
      </c>
      <c r="T105" s="244"/>
      <c r="AD105" s="127">
        <v>90</v>
      </c>
      <c r="AE105" s="162" t="str">
        <f t="shared" ca="1" si="17"/>
        <v>SLC C24</v>
      </c>
      <c r="AF105" s="162" t="str">
        <f t="shared" ca="1" si="17"/>
        <v>Energy Administration: National Electricity Transmission System Operator Shortfall Contribution Obligations</v>
      </c>
      <c r="AG105" s="162" t="str">
        <f t="shared" ca="1" si="17"/>
        <v>Annual statement</v>
      </c>
      <c r="AH105" s="162">
        <f t="shared" ca="1" si="17"/>
        <v>0</v>
      </c>
    </row>
    <row r="106" spans="1:34" ht="102" hidden="1" thickBot="1" x14ac:dyDescent="0.25">
      <c r="A106" s="4">
        <f t="shared" si="14"/>
        <v>91</v>
      </c>
      <c r="B106" s="58" t="str">
        <f t="shared" ca="1" si="12"/>
        <v>SLC C11</v>
      </c>
      <c r="C106" s="58" t="str">
        <f t="shared" ca="1" si="13"/>
        <v xml:space="preserve">Production of information about the national electricity transmission system. 
A statement in showing in respect of each of the seven succeeding financial years circuit capacity, forecast power flows and loading on each part of the national electricity transmission system and fault levels for each transmission node. </v>
      </c>
      <c r="D106" s="163" t="str">
        <f t="shared" si="15"/>
        <v/>
      </c>
      <c r="E106" s="164"/>
      <c r="F106" s="164"/>
      <c r="G106" s="164"/>
      <c r="H106" s="165"/>
      <c r="I106" s="166"/>
      <c r="J106" s="167"/>
      <c r="K106" s="167"/>
      <c r="L106" s="168"/>
      <c r="M106" s="169"/>
      <c r="N106" s="167"/>
      <c r="O106" s="167"/>
      <c r="P106" s="60" t="str">
        <f t="shared" si="16"/>
        <v/>
      </c>
      <c r="Q106" s="61"/>
      <c r="R106" s="60" t="str">
        <f ca="1">IFERROR(IF($B106="","",INDEX('Impact-Probability_Matrix'!$C$4:$G$8,MATCH($D106,'Impact-Probability_Matrix'!$C$4:$C$8,0),MATCH($P106,'Impact-Probability_Matrix'!$C$4:$G$4,0))),"-")</f>
        <v>-</v>
      </c>
      <c r="T106" s="244"/>
      <c r="AD106" s="127">
        <v>91</v>
      </c>
      <c r="AE106" s="162" t="str">
        <f t="shared" ca="1" si="17"/>
        <v>SLC C11</v>
      </c>
      <c r="AF106" s="162" t="str">
        <f t="shared" ca="1" si="17"/>
        <v xml:space="preserve">Production of information about the national electricity transmission system. </v>
      </c>
      <c r="AG106" s="162" t="str">
        <f t="shared" ca="1" si="17"/>
        <v xml:space="preserve">A statement in showing in respect of each of the seven succeeding financial years circuit capacity, forecast power flows and loading on each part of the national electricity transmission system and fault levels for each transmission node. </v>
      </c>
      <c r="AH106" s="162">
        <f t="shared" ca="1" si="17"/>
        <v>0</v>
      </c>
    </row>
    <row r="107" spans="1:34" ht="68.25" hidden="1" thickBot="1" x14ac:dyDescent="0.25">
      <c r="A107" s="4">
        <f t="shared" si="14"/>
        <v>92</v>
      </c>
      <c r="B107" s="58" t="str">
        <f t="shared" ca="1" si="12"/>
        <v>SLC E2</v>
      </c>
      <c r="C107" s="58" t="str">
        <f t="shared" ca="1" si="13"/>
        <v>Offshore: Regulatory Accounts
The OFTO licensee must deliver to the Authority its regulatory accounts and the auditor's reports no later than 31 July following the financial year to which the accounts relate.</v>
      </c>
      <c r="D107" s="163" t="str">
        <f t="shared" si="15"/>
        <v/>
      </c>
      <c r="E107" s="164"/>
      <c r="F107" s="164"/>
      <c r="G107" s="164"/>
      <c r="H107" s="165"/>
      <c r="I107" s="166"/>
      <c r="J107" s="167"/>
      <c r="K107" s="167"/>
      <c r="L107" s="168"/>
      <c r="M107" s="169"/>
      <c r="N107" s="167"/>
      <c r="O107" s="167"/>
      <c r="P107" s="60" t="str">
        <f t="shared" si="16"/>
        <v/>
      </c>
      <c r="Q107" s="61"/>
      <c r="R107" s="60" t="str">
        <f ca="1">IFERROR(IF($B107="","",INDEX('Impact-Probability_Matrix'!$C$4:$G$8,MATCH($D107,'Impact-Probability_Matrix'!$C$4:$C$8,0),MATCH($P107,'Impact-Probability_Matrix'!$C$4:$G$4,0))),"-")</f>
        <v>-</v>
      </c>
      <c r="T107" s="244"/>
      <c r="AD107" s="127">
        <v>92</v>
      </c>
      <c r="AE107" s="162" t="str">
        <f t="shared" ca="1" si="17"/>
        <v>SLC E2</v>
      </c>
      <c r="AF107" s="162" t="str">
        <f t="shared" ca="1" si="17"/>
        <v>Offshore: Regulatory Accounts</v>
      </c>
      <c r="AG107" s="162" t="str">
        <f t="shared" ca="1" si="17"/>
        <v>The OFTO licensee must deliver to the Authority its regulatory accounts and the auditor's reports no later than 31 July following the financial year to which the accounts relate.</v>
      </c>
      <c r="AH107" s="162">
        <f t="shared" ca="1" si="17"/>
        <v>0</v>
      </c>
    </row>
    <row r="108" spans="1:34" ht="34.5" hidden="1" thickBot="1" x14ac:dyDescent="0.25">
      <c r="A108" s="4">
        <f t="shared" si="14"/>
        <v>93</v>
      </c>
      <c r="B108" s="58" t="str">
        <f t="shared" ca="1" si="12"/>
        <v>SLC E8</v>
      </c>
      <c r="C108" s="58" t="str">
        <f t="shared" ca="1" si="13"/>
        <v>Offshore: Availability of Resources
Availability of resources certificates.</v>
      </c>
      <c r="D108" s="163" t="str">
        <f t="shared" si="15"/>
        <v/>
      </c>
      <c r="E108" s="164"/>
      <c r="F108" s="164"/>
      <c r="G108" s="164"/>
      <c r="H108" s="165"/>
      <c r="I108" s="166"/>
      <c r="J108" s="167"/>
      <c r="K108" s="167"/>
      <c r="L108" s="168"/>
      <c r="M108" s="169"/>
      <c r="N108" s="167"/>
      <c r="O108" s="167"/>
      <c r="P108" s="60" t="str">
        <f t="shared" si="16"/>
        <v/>
      </c>
      <c r="Q108" s="61"/>
      <c r="R108" s="60" t="str">
        <f ca="1">IFERROR(IF($B108="","",INDEX('Impact-Probability_Matrix'!$C$4:$G$8,MATCH($D108,'Impact-Probability_Matrix'!$C$4:$C$8,0),MATCH($P108,'Impact-Probability_Matrix'!$C$4:$G$4,0))),"-")</f>
        <v>-</v>
      </c>
      <c r="T108" s="244"/>
      <c r="AD108" s="127">
        <v>93</v>
      </c>
      <c r="AE108" s="162" t="str">
        <f t="shared" ca="1" si="17"/>
        <v>SLC E8</v>
      </c>
      <c r="AF108" s="162" t="str">
        <f t="shared" ca="1" si="17"/>
        <v>Offshore: Availability of Resources</v>
      </c>
      <c r="AG108" s="162" t="str">
        <f t="shared" ca="1" si="17"/>
        <v>Availability of resources certificates.</v>
      </c>
      <c r="AH108" s="162">
        <f t="shared" ca="1" si="17"/>
        <v>0</v>
      </c>
    </row>
    <row r="109" spans="1:34" ht="45.75" hidden="1" thickBot="1" x14ac:dyDescent="0.25">
      <c r="A109" s="4">
        <f t="shared" si="14"/>
        <v>94</v>
      </c>
      <c r="B109" s="58" t="str">
        <f t="shared" ca="1" si="12"/>
        <v>SLC E9</v>
      </c>
      <c r="C109" s="58" t="str">
        <f t="shared" ca="1" si="13"/>
        <v>Offshore: Undertaking from ultimate controller
Schedule of undertakings from ultimate controllers</v>
      </c>
      <c r="D109" s="163" t="str">
        <f t="shared" si="15"/>
        <v/>
      </c>
      <c r="E109" s="164"/>
      <c r="F109" s="164"/>
      <c r="G109" s="164"/>
      <c r="H109" s="165"/>
      <c r="I109" s="166"/>
      <c r="J109" s="167"/>
      <c r="K109" s="167"/>
      <c r="L109" s="168"/>
      <c r="M109" s="169"/>
      <c r="N109" s="167"/>
      <c r="O109" s="167"/>
      <c r="P109" s="60" t="str">
        <f t="shared" si="16"/>
        <v/>
      </c>
      <c r="Q109" s="61"/>
      <c r="R109" s="60" t="str">
        <f ca="1">IFERROR(IF($B109="","",INDEX('Impact-Probability_Matrix'!$C$4:$G$8,MATCH($D109,'Impact-Probability_Matrix'!$C$4:$C$8,0),MATCH($P109,'Impact-Probability_Matrix'!$C$4:$G$4,0))),"-")</f>
        <v>-</v>
      </c>
      <c r="T109" s="244"/>
      <c r="AD109" s="127">
        <v>94</v>
      </c>
      <c r="AE109" s="162" t="str">
        <f t="shared" ca="1" si="17"/>
        <v>SLC E9</v>
      </c>
      <c r="AF109" s="162" t="str">
        <f t="shared" ca="1" si="17"/>
        <v>Offshore: Undertaking from ultimate controller</v>
      </c>
      <c r="AG109" s="162" t="str">
        <f t="shared" ca="1" si="17"/>
        <v>Schedule of undertakings from ultimate controllers</v>
      </c>
      <c r="AH109" s="162">
        <f t="shared" ca="1" si="17"/>
        <v>0</v>
      </c>
    </row>
    <row r="110" spans="1:34" ht="15" hidden="1" thickBot="1" x14ac:dyDescent="0.25">
      <c r="A110" s="4">
        <f t="shared" si="14"/>
        <v>95</v>
      </c>
      <c r="B110" s="58" t="str">
        <f t="shared" ca="1" si="12"/>
        <v/>
      </c>
      <c r="C110" s="58" t="str">
        <f t="shared" ca="1" si="13"/>
        <v/>
      </c>
      <c r="D110" s="163" t="str">
        <f t="shared" si="15"/>
        <v/>
      </c>
      <c r="E110" s="164"/>
      <c r="F110" s="164"/>
      <c r="G110" s="164"/>
      <c r="H110" s="165"/>
      <c r="I110" s="166"/>
      <c r="J110" s="167"/>
      <c r="K110" s="167"/>
      <c r="L110" s="168"/>
      <c r="M110" s="169"/>
      <c r="N110" s="167"/>
      <c r="O110" s="167"/>
      <c r="P110" s="60" t="str">
        <f t="shared" si="16"/>
        <v/>
      </c>
      <c r="Q110" s="61"/>
      <c r="R110" s="60" t="str">
        <f ca="1">IFERROR(IF($B110="","",INDEX('Impact-Probability_Matrix'!$C$4:$G$8,MATCH($D110,'Impact-Probability_Matrix'!$C$4:$C$8,0),MATCH($P110,'Impact-Probability_Matrix'!$C$4:$G$4,0))),"-")</f>
        <v/>
      </c>
      <c r="T110" s="244"/>
      <c r="AD110" s="127">
        <v>95</v>
      </c>
      <c r="AE110" s="162">
        <f t="shared" ca="1" si="17"/>
        <v>0</v>
      </c>
      <c r="AF110" s="162">
        <f t="shared" ca="1" si="17"/>
        <v>0</v>
      </c>
      <c r="AG110" s="162">
        <f t="shared" ca="1" si="17"/>
        <v>0</v>
      </c>
      <c r="AH110" s="162">
        <f t="shared" ca="1" si="17"/>
        <v>0</v>
      </c>
    </row>
    <row r="111" spans="1:34" ht="21.75" hidden="1" thickBot="1" x14ac:dyDescent="0.25">
      <c r="A111" s="4">
        <f t="shared" si="14"/>
        <v>96</v>
      </c>
      <c r="B111" s="58" t="str">
        <f t="shared" ca="1" si="12"/>
        <v/>
      </c>
      <c r="C111" s="58" t="str">
        <f t="shared" ca="1" si="13"/>
        <v/>
      </c>
      <c r="D111" s="163" t="str">
        <f t="shared" si="15"/>
        <v/>
      </c>
      <c r="E111" s="164"/>
      <c r="F111" s="164"/>
      <c r="G111" s="164"/>
      <c r="H111" s="165"/>
      <c r="I111" s="166"/>
      <c r="J111" s="167"/>
      <c r="K111" s="167"/>
      <c r="L111" s="168"/>
      <c r="M111" s="169"/>
      <c r="N111" s="167"/>
      <c r="O111" s="167"/>
      <c r="P111" s="60" t="str">
        <f t="shared" si="16"/>
        <v/>
      </c>
      <c r="Q111" s="61"/>
      <c r="R111" s="60" t="str">
        <f ca="1">IFERROR(IF($B111="","",INDEX('Impact-Probability_Matrix'!$C$4:$G$8,MATCH($D111,'Impact-Probability_Matrix'!$C$4:$C$8,0),MATCH($P111,'Impact-Probability_Matrix'!$C$4:$G$4,0))),"-")</f>
        <v/>
      </c>
      <c r="T111" s="244"/>
      <c r="AD111" s="127">
        <v>96</v>
      </c>
      <c r="AE111" s="162" t="str">
        <f t="shared" ca="1" si="17"/>
        <v>SpC 2F</v>
      </c>
      <c r="AF111" s="162" t="str">
        <f t="shared" ca="1" si="17"/>
        <v>Role in respect of the national electricity transmission operator area located in offshore water</v>
      </c>
      <c r="AG111" s="162" t="str">
        <f t="shared" ca="1" si="17"/>
        <v>Monthly Offshore Transmission Report and Certificate</v>
      </c>
      <c r="AH111" s="162" t="str">
        <f t="shared" ca="1" si="17"/>
        <v>No</v>
      </c>
    </row>
    <row r="112" spans="1:34" ht="21.75" hidden="1" thickBot="1" x14ac:dyDescent="0.25">
      <c r="A112" s="4">
        <f t="shared" si="14"/>
        <v>97</v>
      </c>
      <c r="B112" s="58" t="str">
        <f t="shared" ref="B112:B143" ca="1" si="18">IF(OR($AE112=0,$AH112="No"),"",AE112)</f>
        <v/>
      </c>
      <c r="C112" s="58" t="str">
        <f t="shared" ref="C112:C143" ca="1" si="19">IF(OR($AE112=0,$AH112="No"),"",AF112&amp;CHAR(10)&amp;CHAR(10)&amp;AG112)</f>
        <v/>
      </c>
      <c r="D112" s="163" t="str">
        <f t="shared" si="15"/>
        <v/>
      </c>
      <c r="E112" s="164"/>
      <c r="F112" s="164"/>
      <c r="G112" s="164"/>
      <c r="H112" s="165"/>
      <c r="I112" s="166"/>
      <c r="J112" s="167"/>
      <c r="K112" s="167"/>
      <c r="L112" s="168"/>
      <c r="M112" s="169"/>
      <c r="N112" s="167"/>
      <c r="O112" s="167"/>
      <c r="P112" s="60" t="str">
        <f t="shared" si="16"/>
        <v/>
      </c>
      <c r="Q112" s="61"/>
      <c r="R112" s="60" t="str">
        <f ca="1">IFERROR(IF($B112="","",INDEX('Impact-Probability_Matrix'!$C$4:$G$8,MATCH($D112,'Impact-Probability_Matrix'!$C$4:$C$8,0),MATCH($P112,'Impact-Probability_Matrix'!$C$4:$G$4,0))),"-")</f>
        <v/>
      </c>
      <c r="T112" s="244"/>
      <c r="AD112" s="127">
        <v>97</v>
      </c>
      <c r="AE112" s="162" t="str">
        <f t="shared" ca="1" si="17"/>
        <v>SpC 2F</v>
      </c>
      <c r="AF112" s="162" t="str">
        <f t="shared" ca="1" si="17"/>
        <v>Role in respect of the National Electricity Transmission System Operator area located in offshore waters</v>
      </c>
      <c r="AG112" s="162" t="str">
        <f t="shared" ca="1" si="17"/>
        <v>Statement of network development information (“the enduring offshore development information statement”).</v>
      </c>
      <c r="AH112" s="162" t="str">
        <f t="shared" ca="1" si="17"/>
        <v>No</v>
      </c>
    </row>
    <row r="113" spans="1:34" ht="45.75" hidden="1" thickBot="1" x14ac:dyDescent="0.25">
      <c r="A113" s="4">
        <f t="shared" si="14"/>
        <v>98</v>
      </c>
      <c r="B113" s="58" t="str">
        <f t="shared" ca="1" si="18"/>
        <v>SpC 2H</v>
      </c>
      <c r="C113" s="58" t="str">
        <f t="shared" ca="1" si="19"/>
        <v xml:space="preserve">Compliance Officer’s report
Report produced in accordance with paragraph 9 of the condition. </v>
      </c>
      <c r="D113" s="163" t="str">
        <f t="shared" si="15"/>
        <v/>
      </c>
      <c r="E113" s="164"/>
      <c r="F113" s="164"/>
      <c r="G113" s="164"/>
      <c r="H113" s="165"/>
      <c r="I113" s="166"/>
      <c r="J113" s="167"/>
      <c r="K113" s="167"/>
      <c r="L113" s="168"/>
      <c r="M113" s="169"/>
      <c r="N113" s="167"/>
      <c r="O113" s="167"/>
      <c r="P113" s="60" t="str">
        <f t="shared" si="16"/>
        <v/>
      </c>
      <c r="Q113" s="61"/>
      <c r="R113" s="60" t="str">
        <f ca="1">IFERROR(IF($B113="","",INDEX('Impact-Probability_Matrix'!$C$4:$G$8,MATCH($D113,'Impact-Probability_Matrix'!$C$4:$C$8,0),MATCH($P113,'Impact-Probability_Matrix'!$C$4:$G$4,0))),"-")</f>
        <v>-</v>
      </c>
      <c r="T113" s="244"/>
      <c r="AD113" s="127">
        <v>98</v>
      </c>
      <c r="AE113" s="162" t="str">
        <f t="shared" ca="1" si="17"/>
        <v>SpC 2H</v>
      </c>
      <c r="AF113" s="162" t="str">
        <f t="shared" ca="1" si="17"/>
        <v>Compliance Officer’s report</v>
      </c>
      <c r="AG113" s="162" t="str">
        <f t="shared" ca="1" si="17"/>
        <v xml:space="preserve">Report produced in accordance with paragraph 9 of the condition. </v>
      </c>
      <c r="AH113" s="162">
        <f t="shared" ca="1" si="17"/>
        <v>0</v>
      </c>
    </row>
    <row r="114" spans="1:34" ht="21.75" hidden="1" thickBot="1" x14ac:dyDescent="0.25">
      <c r="A114" s="4">
        <f t="shared" si="14"/>
        <v>99</v>
      </c>
      <c r="B114" s="58" t="str">
        <f t="shared" ca="1" si="18"/>
        <v/>
      </c>
      <c r="C114" s="58" t="str">
        <f t="shared" ca="1" si="19"/>
        <v/>
      </c>
      <c r="D114" s="163" t="str">
        <f t="shared" si="15"/>
        <v/>
      </c>
      <c r="E114" s="164"/>
      <c r="F114" s="164"/>
      <c r="G114" s="164"/>
      <c r="H114" s="165"/>
      <c r="I114" s="166"/>
      <c r="J114" s="167"/>
      <c r="K114" s="167"/>
      <c r="L114" s="168"/>
      <c r="M114" s="169"/>
      <c r="N114" s="167"/>
      <c r="O114" s="167"/>
      <c r="P114" s="60" t="str">
        <f t="shared" si="16"/>
        <v/>
      </c>
      <c r="Q114" s="61"/>
      <c r="R114" s="60" t="str">
        <f ca="1">IFERROR(IF($B114="","",INDEX('Impact-Probability_Matrix'!$C$4:$G$8,MATCH($D114,'Impact-Probability_Matrix'!$C$4:$C$8,0),MATCH($P114,'Impact-Probability_Matrix'!$C$4:$G$4,0))),"-")</f>
        <v/>
      </c>
      <c r="T114" s="244"/>
      <c r="AD114" s="127">
        <v>99</v>
      </c>
      <c r="AE114" s="162" t="str">
        <f t="shared" ca="1" si="17"/>
        <v>SpC 2I</v>
      </c>
      <c r="AF114" s="162" t="str">
        <f t="shared" ca="1" si="17"/>
        <v>Independence of and appointment of managing director of the Transmission Business</v>
      </c>
      <c r="AG114" s="162" t="str">
        <f t="shared" ca="1" si="17"/>
        <v>Managing Director of Transmission's report</v>
      </c>
      <c r="AH114" s="162" t="str">
        <f t="shared" ca="1" si="17"/>
        <v>No</v>
      </c>
    </row>
    <row r="115" spans="1:34" ht="34.5" hidden="1" thickBot="1" x14ac:dyDescent="0.25">
      <c r="A115" s="4">
        <f t="shared" si="14"/>
        <v>100</v>
      </c>
      <c r="B115" s="58" t="str">
        <f t="shared" ca="1" si="18"/>
        <v xml:space="preserve">SpC 2J </v>
      </c>
      <c r="C115" s="58" t="str">
        <f t="shared" ca="1" si="19"/>
        <v>Network Access Policy 
Network Access Policy</v>
      </c>
      <c r="D115" s="163" t="str">
        <f t="shared" si="15"/>
        <v/>
      </c>
      <c r="E115" s="164"/>
      <c r="F115" s="164"/>
      <c r="G115" s="164"/>
      <c r="H115" s="165"/>
      <c r="I115" s="166"/>
      <c r="J115" s="167"/>
      <c r="K115" s="167"/>
      <c r="L115" s="168"/>
      <c r="M115" s="169"/>
      <c r="N115" s="167"/>
      <c r="O115" s="167"/>
      <c r="P115" s="60" t="str">
        <f t="shared" si="16"/>
        <v/>
      </c>
      <c r="Q115" s="61"/>
      <c r="R115" s="60" t="str">
        <f ca="1">IFERROR(IF($B115="","",INDEX('Impact-Probability_Matrix'!$C$4:$G$8,MATCH($D115,'Impact-Probability_Matrix'!$C$4:$C$8,0),MATCH($P115,'Impact-Probability_Matrix'!$C$4:$G$4,0))),"-")</f>
        <v>-</v>
      </c>
      <c r="T115" s="244"/>
      <c r="AD115" s="127">
        <v>100</v>
      </c>
      <c r="AE115" s="162" t="str">
        <f t="shared" ca="1" si="17"/>
        <v xml:space="preserve">SpC 2J </v>
      </c>
      <c r="AF115" s="162" t="str">
        <f t="shared" ca="1" si="17"/>
        <v xml:space="preserve">Network Access Policy </v>
      </c>
      <c r="AG115" s="162" t="str">
        <f t="shared" ca="1" si="17"/>
        <v>Network Access Policy</v>
      </c>
      <c r="AH115" s="162">
        <f t="shared" ca="1" si="17"/>
        <v>0</v>
      </c>
    </row>
    <row r="116" spans="1:34" ht="34.5" hidden="1" thickBot="1" x14ac:dyDescent="0.25">
      <c r="A116" s="4">
        <f t="shared" si="14"/>
        <v>101</v>
      </c>
      <c r="B116" s="58" t="str">
        <f t="shared" ca="1" si="18"/>
        <v>SpC 2K</v>
      </c>
      <c r="C116" s="58" t="str">
        <f t="shared" ca="1" si="19"/>
        <v>Electricity Transmission Losses Reporting 
Annual transmission losses report</v>
      </c>
      <c r="D116" s="163" t="str">
        <f t="shared" si="15"/>
        <v/>
      </c>
      <c r="E116" s="164"/>
      <c r="F116" s="164"/>
      <c r="G116" s="164"/>
      <c r="H116" s="165"/>
      <c r="I116" s="166"/>
      <c r="J116" s="167"/>
      <c r="K116" s="167"/>
      <c r="L116" s="168"/>
      <c r="M116" s="169"/>
      <c r="N116" s="167"/>
      <c r="O116" s="167"/>
      <c r="P116" s="60" t="str">
        <f t="shared" si="16"/>
        <v/>
      </c>
      <c r="Q116" s="61"/>
      <c r="R116" s="60" t="str">
        <f ca="1">IFERROR(IF($B116="","",INDEX('Impact-Probability_Matrix'!$C$4:$G$8,MATCH($D116,'Impact-Probability_Matrix'!$C$4:$C$8,0),MATCH($P116,'Impact-Probability_Matrix'!$C$4:$G$4,0))),"-")</f>
        <v>-</v>
      </c>
      <c r="T116" s="244"/>
      <c r="AD116" s="127">
        <v>101</v>
      </c>
      <c r="AE116" s="162" t="str">
        <f t="shared" ref="AE116:AH135" ca="1" si="20">IFERROR(INDEX(INDIRECT($Z$33),MATCH($AD116,INDIRECT($X$33),0),MATCH(AE$15,INDIRECT($Y$33),0)),"")</f>
        <v>SpC 2K</v>
      </c>
      <c r="AF116" s="162" t="str">
        <f t="shared" ca="1" si="20"/>
        <v xml:space="preserve">Electricity Transmission Losses Reporting </v>
      </c>
      <c r="AG116" s="162" t="str">
        <f t="shared" ca="1" si="20"/>
        <v>Annual transmission losses report</v>
      </c>
      <c r="AH116" s="162">
        <f t="shared" ca="1" si="20"/>
        <v>0</v>
      </c>
    </row>
    <row r="117" spans="1:34" ht="32.25" hidden="1" thickBot="1" x14ac:dyDescent="0.25">
      <c r="A117" s="4">
        <f t="shared" si="14"/>
        <v>102</v>
      </c>
      <c r="B117" s="58" t="str">
        <f t="shared" ca="1" si="18"/>
        <v/>
      </c>
      <c r="C117" s="58" t="str">
        <f t="shared" ca="1" si="19"/>
        <v/>
      </c>
      <c r="D117" s="163" t="str">
        <f t="shared" si="15"/>
        <v/>
      </c>
      <c r="E117" s="164"/>
      <c r="F117" s="164"/>
      <c r="G117" s="164"/>
      <c r="H117" s="165"/>
      <c r="I117" s="166"/>
      <c r="J117" s="167"/>
      <c r="K117" s="167"/>
      <c r="L117" s="168"/>
      <c r="M117" s="169"/>
      <c r="N117" s="167"/>
      <c r="O117" s="167"/>
      <c r="P117" s="60" t="str">
        <f t="shared" si="16"/>
        <v/>
      </c>
      <c r="Q117" s="61"/>
      <c r="R117" s="60" t="str">
        <f ca="1">IFERROR(IF($B117="","",INDEX('Impact-Probability_Matrix'!$C$4:$G$8,MATCH($D117,'Impact-Probability_Matrix'!$C$4:$C$8,0),MATCH($P117,'Impact-Probability_Matrix'!$C$4:$G$4,0))),"-")</f>
        <v/>
      </c>
      <c r="T117" s="244"/>
      <c r="AD117" s="127">
        <v>102</v>
      </c>
      <c r="AE117" s="162" t="str">
        <f t="shared" ca="1" si="20"/>
        <v>SpC 2L</v>
      </c>
      <c r="AF117" s="162" t="str">
        <f t="shared" ca="1" si="20"/>
        <v>Methodology for Network Output Measures</v>
      </c>
      <c r="AG117" s="162" t="str">
        <f t="shared" ca="1" si="20"/>
        <v>Provide, (a) information about the Network Output Measures; supported by (b) such relevant other data and examples of network modelling as specified in the RIGs.</v>
      </c>
      <c r="AH117" s="162" t="str">
        <f t="shared" ca="1" si="20"/>
        <v>No</v>
      </c>
    </row>
    <row r="118" spans="1:34" ht="21.75" hidden="1" thickBot="1" x14ac:dyDescent="0.25">
      <c r="A118" s="4">
        <f t="shared" si="14"/>
        <v>103</v>
      </c>
      <c r="B118" s="58" t="str">
        <f t="shared" ca="1" si="18"/>
        <v/>
      </c>
      <c r="C118" s="58" t="str">
        <f t="shared" ca="1" si="19"/>
        <v/>
      </c>
      <c r="D118" s="163" t="str">
        <f t="shared" si="15"/>
        <v/>
      </c>
      <c r="E118" s="164"/>
      <c r="F118" s="164"/>
      <c r="G118" s="164"/>
      <c r="H118" s="165"/>
      <c r="I118" s="166"/>
      <c r="J118" s="167"/>
      <c r="K118" s="167"/>
      <c r="L118" s="168"/>
      <c r="M118" s="169"/>
      <c r="N118" s="167"/>
      <c r="O118" s="167"/>
      <c r="P118" s="60" t="str">
        <f t="shared" si="16"/>
        <v/>
      </c>
      <c r="Q118" s="61"/>
      <c r="R118" s="60" t="str">
        <f ca="1">IFERROR(IF($B118="","",INDEX('Impact-Probability_Matrix'!$C$4:$G$8,MATCH($D118,'Impact-Probability_Matrix'!$C$4:$C$8,0),MATCH($P118,'Impact-Probability_Matrix'!$C$4:$G$4,0))),"-")</f>
        <v/>
      </c>
      <c r="T118" s="244"/>
      <c r="AD118" s="127">
        <v>103</v>
      </c>
      <c r="AE118" s="162" t="str">
        <f t="shared" ca="1" si="20"/>
        <v>SpC 2M</v>
      </c>
      <c r="AF118" s="162" t="str">
        <f t="shared" ca="1" si="20"/>
        <v>Specification of Network Replacement Outputs</v>
      </c>
      <c r="AG118" s="162" t="str">
        <f t="shared" ca="1" si="20"/>
        <v>By 31 July 2021, provide a report on compliance with Network Replacement Output conditions.</v>
      </c>
      <c r="AH118" s="162" t="str">
        <f t="shared" ca="1" si="20"/>
        <v>No</v>
      </c>
    </row>
    <row r="119" spans="1:34" ht="32.25" hidden="1" thickBot="1" x14ac:dyDescent="0.25">
      <c r="A119" s="4">
        <f t="shared" si="14"/>
        <v>104</v>
      </c>
      <c r="B119" s="58" t="str">
        <f t="shared" ca="1" si="18"/>
        <v/>
      </c>
      <c r="C119" s="58" t="str">
        <f t="shared" ca="1" si="19"/>
        <v/>
      </c>
      <c r="D119" s="163" t="str">
        <f t="shared" si="15"/>
        <v/>
      </c>
      <c r="E119" s="164"/>
      <c r="F119" s="164"/>
      <c r="G119" s="164"/>
      <c r="H119" s="165"/>
      <c r="I119" s="166"/>
      <c r="J119" s="167"/>
      <c r="K119" s="167"/>
      <c r="L119" s="168"/>
      <c r="M119" s="169"/>
      <c r="N119" s="167"/>
      <c r="O119" s="167"/>
      <c r="P119" s="60" t="str">
        <f t="shared" si="16"/>
        <v/>
      </c>
      <c r="Q119" s="61"/>
      <c r="R119" s="60" t="str">
        <f ca="1">IFERROR(IF($B119="","",INDEX('Impact-Probability_Matrix'!$C$4:$G$8,MATCH($D119,'Impact-Probability_Matrix'!$C$4:$C$8,0),MATCH($P119,'Impact-Probability_Matrix'!$C$4:$G$4,0))),"-")</f>
        <v/>
      </c>
      <c r="T119" s="244"/>
      <c r="AD119" s="127">
        <v>104</v>
      </c>
      <c r="AE119" s="162" t="str">
        <f t="shared" ca="1" si="20"/>
        <v>SpC 2M-B</v>
      </c>
      <c r="AF119" s="162" t="str">
        <f t="shared" ca="1" si="20"/>
        <v>Specification of Network Replacement Outputs - Procedure for assessing Network Outputs and associated Price Control Allowed Expenditure Adjustments</v>
      </c>
      <c r="AG119" s="162" t="str">
        <f t="shared" ca="1" si="20"/>
        <v>Network output performance report</v>
      </c>
      <c r="AH119" s="162" t="str">
        <f t="shared" ca="1" si="20"/>
        <v>No</v>
      </c>
    </row>
    <row r="120" spans="1:34" ht="57" hidden="1" thickBot="1" x14ac:dyDescent="0.25">
      <c r="A120" s="4">
        <f t="shared" si="14"/>
        <v>105</v>
      </c>
      <c r="B120" s="58" t="str">
        <f t="shared" ca="1" si="18"/>
        <v>SpC 2N</v>
      </c>
      <c r="C120" s="58" t="str">
        <f t="shared" ca="1" si="19"/>
        <v>Provision of Information to the System Operator
Statement on information provided to the System Operator</v>
      </c>
      <c r="D120" s="163" t="str">
        <f t="shared" si="15"/>
        <v/>
      </c>
      <c r="E120" s="164"/>
      <c r="F120" s="164"/>
      <c r="G120" s="164"/>
      <c r="H120" s="165"/>
      <c r="I120" s="166"/>
      <c r="J120" s="167"/>
      <c r="K120" s="167"/>
      <c r="L120" s="168"/>
      <c r="M120" s="169"/>
      <c r="N120" s="167"/>
      <c r="O120" s="167"/>
      <c r="P120" s="60" t="str">
        <f t="shared" si="16"/>
        <v/>
      </c>
      <c r="Q120" s="61"/>
      <c r="R120" s="60" t="str">
        <f ca="1">IFERROR(IF($B120="","",INDEX('Impact-Probability_Matrix'!$C$4:$G$8,MATCH($D120,'Impact-Probability_Matrix'!$C$4:$C$8,0),MATCH($P120,'Impact-Probability_Matrix'!$C$4:$G$4,0))),"-")</f>
        <v>-</v>
      </c>
      <c r="T120" s="244"/>
      <c r="AD120" s="127">
        <v>105</v>
      </c>
      <c r="AE120" s="162" t="str">
        <f t="shared" ca="1" si="20"/>
        <v>SpC 2N</v>
      </c>
      <c r="AF120" s="162" t="str">
        <f t="shared" ca="1" si="20"/>
        <v>Provision of Information to the System Operator</v>
      </c>
      <c r="AG120" s="162" t="str">
        <f t="shared" ca="1" si="20"/>
        <v>Statement on information provided to the System Operator</v>
      </c>
      <c r="AH120" s="162">
        <f t="shared" ca="1" si="20"/>
        <v>0</v>
      </c>
    </row>
    <row r="121" spans="1:34" ht="21.75" hidden="1" thickBot="1" x14ac:dyDescent="0.25">
      <c r="A121" s="4">
        <f t="shared" si="14"/>
        <v>106</v>
      </c>
      <c r="B121" s="58" t="str">
        <f t="shared" ca="1" si="18"/>
        <v/>
      </c>
      <c r="C121" s="58" t="str">
        <f t="shared" ca="1" si="19"/>
        <v/>
      </c>
      <c r="D121" s="163" t="str">
        <f t="shared" si="15"/>
        <v/>
      </c>
      <c r="E121" s="164"/>
      <c r="F121" s="164"/>
      <c r="G121" s="164"/>
      <c r="H121" s="165"/>
      <c r="I121" s="166"/>
      <c r="J121" s="167"/>
      <c r="K121" s="167"/>
      <c r="L121" s="168"/>
      <c r="M121" s="169"/>
      <c r="N121" s="167"/>
      <c r="O121" s="167"/>
      <c r="P121" s="60" t="str">
        <f t="shared" si="16"/>
        <v/>
      </c>
      <c r="Q121" s="61"/>
      <c r="R121" s="60" t="str">
        <f ca="1">IFERROR(IF($B121="","",INDEX('Impact-Probability_Matrix'!$C$4:$G$8,MATCH($D121,'Impact-Probability_Matrix'!$C$4:$C$8,0),MATCH($P121,'Impact-Probability_Matrix'!$C$4:$G$4,0))),"-")</f>
        <v/>
      </c>
      <c r="T121" s="244"/>
      <c r="AD121" s="127">
        <v>106</v>
      </c>
      <c r="AE121" s="162" t="str">
        <f t="shared" ca="1" si="20"/>
        <v>SpC 3D</v>
      </c>
      <c r="AF121" s="162" t="str">
        <f t="shared" ca="1" si="20"/>
        <v>Stakeholder Satisfaction Output</v>
      </c>
      <c r="AG121" s="162" t="str">
        <f t="shared" ca="1" si="20"/>
        <v>Carry out a survey to assess customer satisfaction and/or stakeholder satisfaction.</v>
      </c>
      <c r="AH121" s="162" t="str">
        <f t="shared" ca="1" si="20"/>
        <v>No</v>
      </c>
    </row>
    <row r="122" spans="1:34" ht="45.75" hidden="1" thickBot="1" x14ac:dyDescent="0.25">
      <c r="A122" s="4">
        <f t="shared" si="14"/>
        <v>107</v>
      </c>
      <c r="B122" s="58" t="str">
        <f t="shared" ca="1" si="18"/>
        <v>SpC 3D</v>
      </c>
      <c r="C122" s="58" t="str">
        <f t="shared" ca="1" si="19"/>
        <v>Stakeholder Engagement submission
Stakeholder Engagement Incentive Report (Parts 1 &amp; 2)</v>
      </c>
      <c r="D122" s="163" t="str">
        <f t="shared" si="15"/>
        <v/>
      </c>
      <c r="E122" s="164"/>
      <c r="F122" s="164"/>
      <c r="G122" s="164"/>
      <c r="H122" s="165"/>
      <c r="I122" s="166"/>
      <c r="J122" s="167"/>
      <c r="K122" s="167"/>
      <c r="L122" s="168"/>
      <c r="M122" s="169"/>
      <c r="N122" s="167"/>
      <c r="O122" s="167"/>
      <c r="P122" s="60" t="str">
        <f t="shared" si="16"/>
        <v/>
      </c>
      <c r="Q122" s="61"/>
      <c r="R122" s="60" t="str">
        <f ca="1">IFERROR(IF($B122="","",INDEX('Impact-Probability_Matrix'!$C$4:$G$8,MATCH($D122,'Impact-Probability_Matrix'!$C$4:$C$8,0),MATCH($P122,'Impact-Probability_Matrix'!$C$4:$G$4,0))),"-")</f>
        <v>-</v>
      </c>
      <c r="T122" s="244"/>
      <c r="AD122" s="127">
        <v>107</v>
      </c>
      <c r="AE122" s="162" t="str">
        <f t="shared" ca="1" si="20"/>
        <v>SpC 3D</v>
      </c>
      <c r="AF122" s="162" t="str">
        <f t="shared" ca="1" si="20"/>
        <v>Stakeholder Engagement submission</v>
      </c>
      <c r="AG122" s="162" t="str">
        <f t="shared" ca="1" si="20"/>
        <v>Stakeholder Engagement Incentive Report (Parts 1 &amp; 2)</v>
      </c>
      <c r="AH122" s="162">
        <f t="shared" ca="1" si="20"/>
        <v>0</v>
      </c>
    </row>
    <row r="123" spans="1:34" ht="15" hidden="1" thickBot="1" x14ac:dyDescent="0.25">
      <c r="A123" s="4">
        <f t="shared" si="14"/>
        <v>108</v>
      </c>
      <c r="B123" s="58" t="str">
        <f t="shared" ca="1" si="18"/>
        <v/>
      </c>
      <c r="C123" s="58" t="str">
        <f t="shared" ca="1" si="19"/>
        <v/>
      </c>
      <c r="D123" s="163" t="str">
        <f t="shared" si="15"/>
        <v/>
      </c>
      <c r="E123" s="164"/>
      <c r="F123" s="164"/>
      <c r="G123" s="164"/>
      <c r="H123" s="165"/>
      <c r="I123" s="166"/>
      <c r="J123" s="167"/>
      <c r="K123" s="167"/>
      <c r="L123" s="168"/>
      <c r="M123" s="169"/>
      <c r="N123" s="167"/>
      <c r="O123" s="167"/>
      <c r="P123" s="60" t="str">
        <f t="shared" si="16"/>
        <v/>
      </c>
      <c r="Q123" s="61"/>
      <c r="R123" s="60" t="str">
        <f ca="1">IFERROR(IF($B123="","",INDEX('Impact-Probability_Matrix'!$C$4:$G$8,MATCH($D123,'Impact-Probability_Matrix'!$C$4:$C$8,0),MATCH($P123,'Impact-Probability_Matrix'!$C$4:$G$4,0))),"-")</f>
        <v/>
      </c>
      <c r="T123" s="244"/>
      <c r="AD123" s="127">
        <v>108</v>
      </c>
      <c r="AE123" s="162" t="str">
        <f t="shared" ca="1" si="20"/>
        <v>SpC 3E</v>
      </c>
      <c r="AF123" s="162" t="str">
        <f t="shared" ca="1" si="20"/>
        <v xml:space="preserve">Incentive in respect of sulphur hexafluoride </v>
      </c>
      <c r="AG123" s="162" t="str">
        <f t="shared" ca="1" si="20"/>
        <v>Statement of methodology</v>
      </c>
      <c r="AH123" s="162" t="str">
        <f t="shared" ca="1" si="20"/>
        <v>No</v>
      </c>
    </row>
    <row r="124" spans="1:34" ht="45.75" hidden="1" thickBot="1" x14ac:dyDescent="0.25">
      <c r="A124" s="4">
        <f t="shared" si="14"/>
        <v>109</v>
      </c>
      <c r="B124" s="58" t="str">
        <f t="shared" ca="1" si="18"/>
        <v>SpC 3F</v>
      </c>
      <c r="C124" s="58" t="str">
        <f t="shared" ca="1" si="19"/>
        <v>Environmental Discretionary Reward
Application Form, EDR Scorecard Evidence, Executive-level Annual Statement</v>
      </c>
      <c r="D124" s="163" t="str">
        <f t="shared" si="15"/>
        <v/>
      </c>
      <c r="E124" s="164"/>
      <c r="F124" s="164"/>
      <c r="G124" s="164"/>
      <c r="H124" s="165"/>
      <c r="I124" s="166"/>
      <c r="J124" s="167"/>
      <c r="K124" s="167"/>
      <c r="L124" s="168"/>
      <c r="M124" s="169"/>
      <c r="N124" s="167"/>
      <c r="O124" s="167"/>
      <c r="P124" s="60" t="str">
        <f t="shared" si="16"/>
        <v/>
      </c>
      <c r="Q124" s="61"/>
      <c r="R124" s="60" t="str">
        <f ca="1">IFERROR(IF($B124="","",INDEX('Impact-Probability_Matrix'!$C$4:$G$8,MATCH($D124,'Impact-Probability_Matrix'!$C$4:$C$8,0),MATCH($P124,'Impact-Probability_Matrix'!$C$4:$G$4,0))),"-")</f>
        <v>-</v>
      </c>
      <c r="T124" s="244"/>
      <c r="AD124" s="127">
        <v>109</v>
      </c>
      <c r="AE124" s="162" t="str">
        <f t="shared" ca="1" si="20"/>
        <v>SpC 3F</v>
      </c>
      <c r="AF124" s="162" t="str">
        <f t="shared" ca="1" si="20"/>
        <v>Environmental Discretionary Reward</v>
      </c>
      <c r="AG124" s="162" t="str">
        <f t="shared" ca="1" si="20"/>
        <v>Application Form, EDR Scorecard Evidence, Executive-level Annual Statement</v>
      </c>
      <c r="AH124" s="162">
        <f t="shared" ca="1" si="20"/>
        <v>0</v>
      </c>
    </row>
    <row r="125" spans="1:34" ht="63.75" hidden="1" thickBot="1" x14ac:dyDescent="0.25">
      <c r="A125" s="4">
        <f t="shared" si="14"/>
        <v>110</v>
      </c>
      <c r="B125" s="58" t="str">
        <f t="shared" ca="1" si="18"/>
        <v/>
      </c>
      <c r="C125" s="58" t="str">
        <f t="shared" ca="1" si="19"/>
        <v/>
      </c>
      <c r="D125" s="163" t="str">
        <f t="shared" si="15"/>
        <v/>
      </c>
      <c r="E125" s="164"/>
      <c r="F125" s="164"/>
      <c r="G125" s="164"/>
      <c r="H125" s="165"/>
      <c r="I125" s="166"/>
      <c r="J125" s="167"/>
      <c r="K125" s="167"/>
      <c r="L125" s="168"/>
      <c r="M125" s="169"/>
      <c r="N125" s="167"/>
      <c r="O125" s="167"/>
      <c r="P125" s="60" t="str">
        <f t="shared" si="16"/>
        <v/>
      </c>
      <c r="Q125" s="61"/>
      <c r="R125" s="60" t="str">
        <f ca="1">IFERROR(IF($B125="","",INDEX('Impact-Probability_Matrix'!$C$4:$G$8,MATCH($D125,'Impact-Probability_Matrix'!$C$4:$C$8,0),MATCH($P125,'Impact-Probability_Matrix'!$C$4:$G$4,0))),"-")</f>
        <v/>
      </c>
      <c r="T125" s="244"/>
      <c r="AD125" s="127">
        <v>110</v>
      </c>
      <c r="AE125" s="162" t="str">
        <f t="shared" ca="1" si="20"/>
        <v>SpC 3J</v>
      </c>
      <c r="AF125" s="162" t="str">
        <f t="shared" ca="1" si="20"/>
        <v>Transmission Investment for Renewable Generation</v>
      </c>
      <c r="AG125" s="162" t="str">
        <f t="shared" ca="1" si="20"/>
        <v xml:space="preserve">For each transmission investment project, provide (a)  preconstruction technical report, (i) the TIRGt=0 output measures assessed against the forecast output measures, (ii) the TIRGt=n forecast output measures assessed against the forecast output measures, (b) not later than three months after the end of each of the TIRG Relevant Years t=p to t=0 </v>
      </c>
      <c r="AH125" s="162" t="str">
        <f t="shared" ca="1" si="20"/>
        <v>No</v>
      </c>
    </row>
    <row r="126" spans="1:34" ht="15" hidden="1" thickBot="1" x14ac:dyDescent="0.25">
      <c r="A126" s="4">
        <f t="shared" si="14"/>
        <v>111</v>
      </c>
      <c r="B126" s="58" t="str">
        <f t="shared" ca="1" si="18"/>
        <v/>
      </c>
      <c r="C126" s="58" t="str">
        <f t="shared" ca="1" si="19"/>
        <v/>
      </c>
      <c r="D126" s="163" t="str">
        <f t="shared" si="15"/>
        <v/>
      </c>
      <c r="E126" s="164"/>
      <c r="F126" s="164"/>
      <c r="G126" s="164"/>
      <c r="H126" s="165"/>
      <c r="I126" s="166"/>
      <c r="J126" s="167"/>
      <c r="K126" s="167"/>
      <c r="L126" s="168"/>
      <c r="M126" s="169"/>
      <c r="N126" s="167"/>
      <c r="O126" s="167"/>
      <c r="P126" s="60" t="str">
        <f t="shared" si="16"/>
        <v/>
      </c>
      <c r="Q126" s="61"/>
      <c r="R126" s="60" t="str">
        <f ca="1">IFERROR(IF($B126="","",INDEX('Impact-Probability_Matrix'!$C$4:$G$8,MATCH($D126,'Impact-Probability_Matrix'!$C$4:$C$8,0),MATCH($P126,'Impact-Probability_Matrix'!$C$4:$G$4,0))),"-")</f>
        <v/>
      </c>
      <c r="T126" s="244"/>
      <c r="AD126" s="127">
        <v>111</v>
      </c>
      <c r="AE126" s="162" t="str">
        <f t="shared" ca="1" si="20"/>
        <v>SpC 3K</v>
      </c>
      <c r="AF126" s="162" t="str">
        <f t="shared" ca="1" si="20"/>
        <v>Allowance in Respect of a Security Period</v>
      </c>
      <c r="AG126" s="162" t="str">
        <f t="shared" ca="1" si="20"/>
        <v>details of estimated allowed security costs</v>
      </c>
      <c r="AH126" s="162" t="str">
        <f t="shared" ca="1" si="20"/>
        <v>No</v>
      </c>
    </row>
    <row r="127" spans="1:34" ht="21.75" hidden="1" thickBot="1" x14ac:dyDescent="0.25">
      <c r="A127" s="4">
        <f t="shared" si="14"/>
        <v>112</v>
      </c>
      <c r="B127" s="58" t="str">
        <f t="shared" ca="1" si="18"/>
        <v/>
      </c>
      <c r="C127" s="58" t="str">
        <f t="shared" ca="1" si="19"/>
        <v/>
      </c>
      <c r="D127" s="163" t="str">
        <f t="shared" si="15"/>
        <v/>
      </c>
      <c r="E127" s="164"/>
      <c r="F127" s="164"/>
      <c r="G127" s="164"/>
      <c r="H127" s="165"/>
      <c r="I127" s="166"/>
      <c r="J127" s="167"/>
      <c r="K127" s="167"/>
      <c r="L127" s="168"/>
      <c r="M127" s="169"/>
      <c r="N127" s="167"/>
      <c r="O127" s="167"/>
      <c r="P127" s="60" t="str">
        <f t="shared" si="16"/>
        <v/>
      </c>
      <c r="Q127" s="61"/>
      <c r="R127" s="60" t="str">
        <f ca="1">IFERROR(IF($B127="","",INDEX('Impact-Probability_Matrix'!$C$4:$G$8,MATCH($D127,'Impact-Probability_Matrix'!$C$4:$C$8,0),MATCH($P127,'Impact-Probability_Matrix'!$C$4:$G$4,0))),"-")</f>
        <v/>
      </c>
      <c r="T127" s="244"/>
      <c r="AD127" s="127">
        <v>112</v>
      </c>
      <c r="AE127" s="162" t="str">
        <f t="shared" ca="1" si="20"/>
        <v>SpC 3L</v>
      </c>
      <c r="AF127" s="162" t="str">
        <f t="shared" ca="1" si="20"/>
        <v>Pre-Construction Engineering Outputs for prospective Strategic Wider Works</v>
      </c>
      <c r="AG127" s="162" t="str">
        <f t="shared" ca="1" si="20"/>
        <v>Annual report</v>
      </c>
      <c r="AH127" s="162" t="str">
        <f t="shared" ca="1" si="20"/>
        <v>No</v>
      </c>
    </row>
    <row r="128" spans="1:34" ht="42.75" hidden="1" thickBot="1" x14ac:dyDescent="0.25">
      <c r="A128" s="4">
        <f t="shared" si="14"/>
        <v>113</v>
      </c>
      <c r="B128" s="58" t="str">
        <f t="shared" ca="1" si="18"/>
        <v/>
      </c>
      <c r="C128" s="58" t="str">
        <f t="shared" ca="1" si="19"/>
        <v/>
      </c>
      <c r="D128" s="163" t="str">
        <f t="shared" si="15"/>
        <v/>
      </c>
      <c r="E128" s="164"/>
      <c r="F128" s="164"/>
      <c r="G128" s="164"/>
      <c r="H128" s="165"/>
      <c r="I128" s="166"/>
      <c r="J128" s="167"/>
      <c r="K128" s="167"/>
      <c r="L128" s="168"/>
      <c r="M128" s="169"/>
      <c r="N128" s="167"/>
      <c r="O128" s="167"/>
      <c r="P128" s="60" t="str">
        <f t="shared" si="16"/>
        <v/>
      </c>
      <c r="Q128" s="61"/>
      <c r="R128" s="60" t="str">
        <f ca="1">IFERROR(IF($B128="","",INDEX('Impact-Probability_Matrix'!$C$4:$G$8,MATCH($D128,'Impact-Probability_Matrix'!$C$4:$C$8,0),MATCH($P128,'Impact-Probability_Matrix'!$C$4:$G$4,0))),"-")</f>
        <v/>
      </c>
      <c r="T128" s="244"/>
      <c r="AD128" s="127">
        <v>113</v>
      </c>
      <c r="AE128" s="162" t="str">
        <f t="shared" ca="1" si="20"/>
        <v>SpC 4I</v>
      </c>
      <c r="AF128" s="162" t="str">
        <f t="shared" ca="1" si="20"/>
        <v>Requirement to Report on System Transmission Losses</v>
      </c>
      <c r="AG128" s="162" t="str">
        <f t="shared" ca="1" si="20"/>
        <v>Publish as soon as is reasonably practicable, monthly data showing the total volume of historical Transmission Losses and an indication of the cost of Transmission Losses from the National Electricity Transmission System.</v>
      </c>
      <c r="AH128" s="162" t="str">
        <f t="shared" ca="1" si="20"/>
        <v>No</v>
      </c>
    </row>
    <row r="129" spans="1:34" ht="21.75" hidden="1" thickBot="1" x14ac:dyDescent="0.25">
      <c r="A129" s="4">
        <f t="shared" si="14"/>
        <v>114</v>
      </c>
      <c r="B129" s="58" t="str">
        <f t="shared" ca="1" si="18"/>
        <v/>
      </c>
      <c r="C129" s="58" t="str">
        <f t="shared" ca="1" si="19"/>
        <v/>
      </c>
      <c r="D129" s="163" t="str">
        <f t="shared" si="15"/>
        <v/>
      </c>
      <c r="E129" s="164"/>
      <c r="F129" s="164"/>
      <c r="G129" s="164"/>
      <c r="H129" s="165"/>
      <c r="I129" s="166"/>
      <c r="J129" s="167"/>
      <c r="K129" s="167"/>
      <c r="L129" s="168"/>
      <c r="M129" s="169"/>
      <c r="N129" s="167"/>
      <c r="O129" s="167"/>
      <c r="P129" s="60" t="str">
        <f t="shared" si="16"/>
        <v/>
      </c>
      <c r="Q129" s="61"/>
      <c r="R129" s="60" t="str">
        <f ca="1">IFERROR(IF($B129="","",INDEX('Impact-Probability_Matrix'!$C$4:$G$8,MATCH($D129,'Impact-Probability_Matrix'!$C$4:$C$8,0),MATCH($P129,'Impact-Probability_Matrix'!$C$4:$G$4,0))),"-")</f>
        <v/>
      </c>
      <c r="T129" s="244"/>
      <c r="AD129" s="127">
        <v>114</v>
      </c>
      <c r="AE129" s="162" t="str">
        <f t="shared" ca="1" si="20"/>
        <v>SpC 6B</v>
      </c>
      <c r="AF129" s="162" t="str">
        <f t="shared" ca="1" si="20"/>
        <v xml:space="preserve">Supplementary provision in relation to transmission asset owner incentives scheme activity in the legacy period </v>
      </c>
      <c r="AG129" s="162" t="str">
        <f t="shared" ca="1" si="20"/>
        <v>Specified information for each transmission investment incentives project.</v>
      </c>
      <c r="AH129" s="162" t="str">
        <f t="shared" ca="1" si="20"/>
        <v>No</v>
      </c>
    </row>
    <row r="130" spans="1:34" ht="21.75" hidden="1" thickBot="1" x14ac:dyDescent="0.25">
      <c r="A130" s="4">
        <f t="shared" si="14"/>
        <v>115</v>
      </c>
      <c r="B130" s="58" t="str">
        <f t="shared" ca="1" si="18"/>
        <v/>
      </c>
      <c r="C130" s="58" t="str">
        <f t="shared" ca="1" si="19"/>
        <v/>
      </c>
      <c r="D130" s="163" t="str">
        <f t="shared" si="15"/>
        <v/>
      </c>
      <c r="E130" s="164"/>
      <c r="F130" s="164"/>
      <c r="G130" s="164"/>
      <c r="H130" s="165"/>
      <c r="I130" s="166"/>
      <c r="J130" s="167"/>
      <c r="K130" s="167"/>
      <c r="L130" s="168"/>
      <c r="M130" s="169"/>
      <c r="N130" s="167"/>
      <c r="O130" s="167"/>
      <c r="P130" s="60" t="str">
        <f t="shared" si="16"/>
        <v/>
      </c>
      <c r="Q130" s="61"/>
      <c r="R130" s="60" t="str">
        <f ca="1">IFERROR(IF($B130="","",INDEX('Impact-Probability_Matrix'!$C$4:$G$8,MATCH($D130,'Impact-Probability_Matrix'!$C$4:$C$8,0),MATCH($P130,'Impact-Probability_Matrix'!$C$4:$G$4,0))),"-")</f>
        <v/>
      </c>
      <c r="T130" s="244"/>
      <c r="U130" s="249"/>
      <c r="AD130" s="127">
        <v>115</v>
      </c>
      <c r="AE130" s="162" t="str">
        <f t="shared" ca="1" si="20"/>
        <v>SpC 6F</v>
      </c>
      <c r="AF130" s="162" t="str">
        <f t="shared" ca="1" si="20"/>
        <v>Baseline Generation Connections Outputs and Generation Connections Volume Driver</v>
      </c>
      <c r="AG130" s="162" t="str">
        <f t="shared" ca="1" si="20"/>
        <v>Generation Connections delivered after 31 March 2013 and on the actual expenditure the licensee has incurred</v>
      </c>
      <c r="AH130" s="162" t="str">
        <f t="shared" ca="1" si="20"/>
        <v>No</v>
      </c>
    </row>
    <row r="131" spans="1:34" ht="21.75" hidden="1" thickBot="1" x14ac:dyDescent="0.25">
      <c r="A131" s="4">
        <f t="shared" si="14"/>
        <v>116</v>
      </c>
      <c r="B131" s="58" t="str">
        <f t="shared" ca="1" si="18"/>
        <v/>
      </c>
      <c r="C131" s="58" t="str">
        <f t="shared" ca="1" si="19"/>
        <v/>
      </c>
      <c r="D131" s="163" t="str">
        <f t="shared" si="15"/>
        <v/>
      </c>
      <c r="E131" s="164"/>
      <c r="F131" s="164"/>
      <c r="G131" s="164"/>
      <c r="H131" s="165"/>
      <c r="I131" s="166"/>
      <c r="J131" s="167"/>
      <c r="K131" s="167"/>
      <c r="L131" s="168"/>
      <c r="M131" s="169"/>
      <c r="N131" s="167"/>
      <c r="O131" s="167"/>
      <c r="P131" s="60" t="str">
        <f t="shared" si="16"/>
        <v/>
      </c>
      <c r="Q131" s="61"/>
      <c r="R131" s="60" t="str">
        <f ca="1">IFERROR(IF($B131="","",INDEX('Impact-Probability_Matrix'!$C$4:$G$8,MATCH($D131,'Impact-Probability_Matrix'!$C$4:$C$8,0),MATCH($P131,'Impact-Probability_Matrix'!$C$4:$G$4,0))),"-")</f>
        <v/>
      </c>
      <c r="T131" s="244"/>
      <c r="AD131" s="127">
        <v>116</v>
      </c>
      <c r="AE131" s="162" t="str">
        <f t="shared" ca="1" si="20"/>
        <v>SpC 6I</v>
      </c>
      <c r="AF131" s="162" t="str">
        <f t="shared" ca="1" si="20"/>
        <v>Specification of Baseline Wider Works Outputs and Strategic wider works Outputs and Assessment of Allowed Expenditure</v>
      </c>
      <c r="AG131" s="162" t="str">
        <f t="shared" ca="1" si="20"/>
        <v>progress made in delivering the outputs and actual expenditure incurred</v>
      </c>
      <c r="AH131" s="162" t="str">
        <f t="shared" ca="1" si="20"/>
        <v>No</v>
      </c>
    </row>
    <row r="132" spans="1:34" ht="21.75" hidden="1" thickBot="1" x14ac:dyDescent="0.25">
      <c r="A132" s="4">
        <f t="shared" si="14"/>
        <v>117</v>
      </c>
      <c r="B132" s="58" t="str">
        <f t="shared" ca="1" si="18"/>
        <v/>
      </c>
      <c r="C132" s="58" t="str">
        <f t="shared" ca="1" si="19"/>
        <v/>
      </c>
      <c r="D132" s="163" t="str">
        <f t="shared" si="15"/>
        <v/>
      </c>
      <c r="E132" s="164"/>
      <c r="F132" s="164"/>
      <c r="G132" s="164"/>
      <c r="H132" s="165"/>
      <c r="I132" s="166"/>
      <c r="J132" s="167"/>
      <c r="K132" s="167"/>
      <c r="L132" s="168"/>
      <c r="M132" s="169"/>
      <c r="N132" s="167"/>
      <c r="O132" s="167"/>
      <c r="P132" s="60" t="str">
        <f t="shared" si="16"/>
        <v/>
      </c>
      <c r="Q132" s="61"/>
      <c r="R132" s="60" t="str">
        <f ca="1">IFERROR(IF($B132="","",INDEX('Impact-Probability_Matrix'!$C$4:$G$8,MATCH($D132,'Impact-Probability_Matrix'!$C$4:$C$8,0),MATCH($P132,'Impact-Probability_Matrix'!$C$4:$G$4,0))),"-")</f>
        <v/>
      </c>
      <c r="T132" s="244"/>
      <c r="AD132" s="127">
        <v>117</v>
      </c>
      <c r="AE132" s="162" t="str">
        <f t="shared" ca="1" si="20"/>
        <v>SpC 6L</v>
      </c>
      <c r="AF132" s="162" t="str">
        <f t="shared" ca="1" si="20"/>
        <v>Baseline Demand Related Infrastructure Outputs and Allowed Expenditure volume driver</v>
      </c>
      <c r="AG132" s="162" t="str">
        <f t="shared" ca="1" si="20"/>
        <v>Demand Works delivered after 31 March 2013, and on the actual expenditure the licensee has incurred</v>
      </c>
      <c r="AH132" s="162" t="str">
        <f t="shared" ca="1" si="20"/>
        <v>No</v>
      </c>
    </row>
    <row r="133" spans="1:34" ht="79.5" hidden="1" thickBot="1" x14ac:dyDescent="0.25">
      <c r="A133" s="4">
        <f t="shared" si="14"/>
        <v>118</v>
      </c>
      <c r="B133" s="58" t="str">
        <f t="shared" ca="1" si="18"/>
        <v>SpC AA5A</v>
      </c>
      <c r="C133" s="58" t="str">
        <f t="shared" ca="1" si="19"/>
        <v xml:space="preserve">Information on the Balancing Services Activity Revenue Restriction
Statement giving the value for that relevant year certified by a director of the licensee. It shall also be accompanied by a report from the auditors. </v>
      </c>
      <c r="D133" s="163" t="str">
        <f t="shared" si="15"/>
        <v/>
      </c>
      <c r="E133" s="164"/>
      <c r="F133" s="164"/>
      <c r="G133" s="164"/>
      <c r="H133" s="165"/>
      <c r="I133" s="166"/>
      <c r="J133" s="167"/>
      <c r="K133" s="167"/>
      <c r="L133" s="168"/>
      <c r="M133" s="169"/>
      <c r="N133" s="167"/>
      <c r="O133" s="167"/>
      <c r="P133" s="60" t="str">
        <f t="shared" si="16"/>
        <v/>
      </c>
      <c r="Q133" s="61"/>
      <c r="R133" s="60" t="str">
        <f ca="1">IFERROR(IF($B133="","",INDEX('Impact-Probability_Matrix'!$C$4:$G$8,MATCH($D133,'Impact-Probability_Matrix'!$C$4:$C$8,0),MATCH($P133,'Impact-Probability_Matrix'!$C$4:$G$4,0))),"-")</f>
        <v>-</v>
      </c>
      <c r="T133" s="244"/>
      <c r="AD133" s="127">
        <v>118</v>
      </c>
      <c r="AE133" s="162" t="str">
        <f t="shared" ca="1" si="20"/>
        <v>SpC AA5A</v>
      </c>
      <c r="AF133" s="162" t="str">
        <f t="shared" ca="1" si="20"/>
        <v>Information on the Balancing Services Activity Revenue Restriction</v>
      </c>
      <c r="AG133" s="162" t="str">
        <f t="shared" ca="1" si="20"/>
        <v xml:space="preserve">Statement giving the value for that relevant year certified by a director of the licensee. It shall also be accompanied by a report from the auditors. </v>
      </c>
      <c r="AH133" s="162">
        <f t="shared" ca="1" si="20"/>
        <v>0</v>
      </c>
    </row>
    <row r="134" spans="1:34" ht="15" hidden="1" thickBot="1" x14ac:dyDescent="0.25">
      <c r="A134" s="4">
        <f t="shared" si="14"/>
        <v>119</v>
      </c>
      <c r="B134" s="58" t="str">
        <f t="shared" ca="1" si="18"/>
        <v/>
      </c>
      <c r="C134" s="58" t="str">
        <f t="shared" ca="1" si="19"/>
        <v/>
      </c>
      <c r="D134" s="163" t="str">
        <f t="shared" si="15"/>
        <v/>
      </c>
      <c r="E134" s="164"/>
      <c r="F134" s="164"/>
      <c r="G134" s="164"/>
      <c r="H134" s="165"/>
      <c r="I134" s="166"/>
      <c r="J134" s="167"/>
      <c r="K134" s="167"/>
      <c r="L134" s="168"/>
      <c r="M134" s="169"/>
      <c r="N134" s="167"/>
      <c r="O134" s="167"/>
      <c r="P134" s="60" t="str">
        <f t="shared" si="16"/>
        <v/>
      </c>
      <c r="Q134" s="61"/>
      <c r="R134" s="60" t="str">
        <f ca="1">IFERROR(IF($B134="","",INDEX('Impact-Probability_Matrix'!$C$4:$G$8,MATCH($D134,'Impact-Probability_Matrix'!$C$4:$C$8,0),MATCH($P134,'Impact-Probability_Matrix'!$C$4:$G$4,0))),"-")</f>
        <v/>
      </c>
      <c r="T134" s="244"/>
      <c r="AD134" s="127">
        <v>119</v>
      </c>
      <c r="AE134" s="162">
        <f t="shared" ca="1" si="20"/>
        <v>0</v>
      </c>
      <c r="AF134" s="162">
        <f t="shared" ca="1" si="20"/>
        <v>0</v>
      </c>
      <c r="AG134" s="162">
        <f t="shared" ca="1" si="20"/>
        <v>0</v>
      </c>
      <c r="AH134" s="162">
        <f t="shared" ca="1" si="20"/>
        <v>0</v>
      </c>
    </row>
    <row r="135" spans="1:34" ht="34.5" hidden="1" thickBot="1" x14ac:dyDescent="0.25">
      <c r="A135" s="4">
        <f t="shared" si="14"/>
        <v>120</v>
      </c>
      <c r="B135" s="58" t="str">
        <f t="shared" ca="1" si="18"/>
        <v>Section 42C,  Electricity Act 1989</v>
      </c>
      <c r="C135" s="58" t="str">
        <f t="shared" ca="1" si="19"/>
        <v>Remuneration and service standards
Disclosure on Directors' remuneration.</v>
      </c>
      <c r="D135" s="163" t="str">
        <f t="shared" si="15"/>
        <v/>
      </c>
      <c r="E135" s="164"/>
      <c r="F135" s="164"/>
      <c r="G135" s="164"/>
      <c r="H135" s="165"/>
      <c r="I135" s="166"/>
      <c r="J135" s="167"/>
      <c r="K135" s="167"/>
      <c r="L135" s="168"/>
      <c r="M135" s="169"/>
      <c r="N135" s="167"/>
      <c r="O135" s="167"/>
      <c r="P135" s="60" t="str">
        <f t="shared" si="16"/>
        <v/>
      </c>
      <c r="Q135" s="61"/>
      <c r="R135" s="60" t="str">
        <f ca="1">IFERROR(IF($B135="","",INDEX('Impact-Probability_Matrix'!$C$4:$G$8,MATCH($D135,'Impact-Probability_Matrix'!$C$4:$C$8,0),MATCH($P135,'Impact-Probability_Matrix'!$C$4:$G$4,0))),"-")</f>
        <v>-</v>
      </c>
      <c r="T135" s="244"/>
      <c r="AD135" s="127">
        <v>120</v>
      </c>
      <c r="AE135" s="162" t="str">
        <f t="shared" ca="1" si="20"/>
        <v>Section 42C,  Electricity Act 1989</v>
      </c>
      <c r="AF135" s="162" t="str">
        <f t="shared" ca="1" si="20"/>
        <v>Remuneration and service standards</v>
      </c>
      <c r="AG135" s="162" t="str">
        <f t="shared" ca="1" si="20"/>
        <v>Disclosure on Directors' remuneration.</v>
      </c>
      <c r="AH135" s="162">
        <f t="shared" ca="1" si="20"/>
        <v>0</v>
      </c>
    </row>
    <row r="136" spans="1:34" ht="34.5" hidden="1" thickBot="1" x14ac:dyDescent="0.25">
      <c r="A136" s="4">
        <f t="shared" si="14"/>
        <v>121</v>
      </c>
      <c r="B136" s="58" t="str">
        <f t="shared" ca="1" si="18"/>
        <v>SLC B9</v>
      </c>
      <c r="C136" s="58" t="str">
        <f t="shared" ca="1" si="19"/>
        <v>Indebtedness
Statement of amounts held in escrow</v>
      </c>
      <c r="D136" s="163" t="str">
        <f t="shared" si="15"/>
        <v/>
      </c>
      <c r="E136" s="164"/>
      <c r="F136" s="164"/>
      <c r="G136" s="164"/>
      <c r="H136" s="165"/>
      <c r="I136" s="166"/>
      <c r="J136" s="167"/>
      <c r="K136" s="167"/>
      <c r="L136" s="168"/>
      <c r="M136" s="169"/>
      <c r="N136" s="167"/>
      <c r="O136" s="167"/>
      <c r="P136" s="60" t="str">
        <f t="shared" si="16"/>
        <v/>
      </c>
      <c r="Q136" s="61"/>
      <c r="R136" s="60" t="str">
        <f ca="1">IFERROR(IF($B136="","",INDEX('Impact-Probability_Matrix'!$C$4:$G$8,MATCH($D136,'Impact-Probability_Matrix'!$C$4:$C$8,0),MATCH($P136,'Impact-Probability_Matrix'!$C$4:$G$4,0))),"-")</f>
        <v>-</v>
      </c>
      <c r="T136" s="244"/>
      <c r="AD136" s="127">
        <v>121</v>
      </c>
      <c r="AE136" s="162" t="str">
        <f t="shared" ref="AE136:AH155" ca="1" si="21">IFERROR(INDEX(INDIRECT($Z$33),MATCH($AD136,INDIRECT($X$33),0),MATCH(AE$15,INDIRECT($Y$33),0)),"")</f>
        <v>SLC B9</v>
      </c>
      <c r="AF136" s="162" t="str">
        <f t="shared" ca="1" si="21"/>
        <v>Indebtedness</v>
      </c>
      <c r="AG136" s="162" t="str">
        <f t="shared" ca="1" si="21"/>
        <v>Statement of amounts held in escrow</v>
      </c>
      <c r="AH136" s="162">
        <f t="shared" ca="1" si="21"/>
        <v>0</v>
      </c>
    </row>
    <row r="137" spans="1:34" ht="68.25" hidden="1" thickBot="1" x14ac:dyDescent="0.25">
      <c r="A137" s="4">
        <f t="shared" si="14"/>
        <v>122</v>
      </c>
      <c r="B137" s="58" t="str">
        <f t="shared" ca="1" si="18"/>
        <v>SLC C14</v>
      </c>
      <c r="C137" s="58" t="str">
        <f t="shared" ca="1" si="19"/>
        <v>Grid Code
Grid Code Derogation (application for issue of direction under paragraph 12 relieving the licensee of its obligations to implement or comply with the Grid Code)</v>
      </c>
      <c r="D137" s="163" t="str">
        <f t="shared" si="15"/>
        <v/>
      </c>
      <c r="E137" s="164"/>
      <c r="F137" s="164"/>
      <c r="G137" s="164"/>
      <c r="H137" s="165"/>
      <c r="I137" s="166"/>
      <c r="J137" s="167"/>
      <c r="K137" s="167"/>
      <c r="L137" s="168"/>
      <c r="M137" s="169"/>
      <c r="N137" s="167"/>
      <c r="O137" s="167"/>
      <c r="P137" s="60" t="str">
        <f t="shared" si="16"/>
        <v/>
      </c>
      <c r="Q137" s="61"/>
      <c r="R137" s="60" t="str">
        <f ca="1">IFERROR(IF($B137="","",INDEX('Impact-Probability_Matrix'!$C$4:$G$8,MATCH($D137,'Impact-Probability_Matrix'!$C$4:$C$8,0),MATCH($P137,'Impact-Probability_Matrix'!$C$4:$G$4,0))),"-")</f>
        <v>-</v>
      </c>
      <c r="T137" s="244"/>
      <c r="AD137" s="127">
        <v>122</v>
      </c>
      <c r="AE137" s="162" t="str">
        <f t="shared" ca="1" si="21"/>
        <v>SLC C14</v>
      </c>
      <c r="AF137" s="162" t="str">
        <f t="shared" ca="1" si="21"/>
        <v>Grid Code</v>
      </c>
      <c r="AG137" s="162" t="str">
        <f t="shared" ca="1" si="21"/>
        <v>Grid Code Derogation (application for issue of direction under paragraph 12 relieving the licensee of its obligations to implement or comply with the Grid Code)</v>
      </c>
      <c r="AH137" s="162">
        <f t="shared" ca="1" si="21"/>
        <v>0</v>
      </c>
    </row>
    <row r="138" spans="1:34" ht="57" hidden="1" thickBot="1" x14ac:dyDescent="0.25">
      <c r="A138" s="4">
        <f t="shared" si="14"/>
        <v>123</v>
      </c>
      <c r="B138" s="58" t="str">
        <f t="shared" ca="1" si="18"/>
        <v>SLC C17</v>
      </c>
      <c r="C138" s="58" t="str">
        <f t="shared" ca="1" si="19"/>
        <v>Transmission system security standard and quality of service
Connect and manage derogation application or report</v>
      </c>
      <c r="D138" s="163" t="str">
        <f t="shared" si="15"/>
        <v/>
      </c>
      <c r="E138" s="164"/>
      <c r="F138" s="164"/>
      <c r="G138" s="164"/>
      <c r="H138" s="165"/>
      <c r="I138" s="166"/>
      <c r="J138" s="167"/>
      <c r="K138" s="167"/>
      <c r="L138" s="168"/>
      <c r="M138" s="169"/>
      <c r="N138" s="167"/>
      <c r="O138" s="167"/>
      <c r="P138" s="60" t="str">
        <f t="shared" si="16"/>
        <v/>
      </c>
      <c r="Q138" s="61"/>
      <c r="R138" s="60" t="str">
        <f ca="1">IFERROR(IF($B138="","",INDEX('Impact-Probability_Matrix'!$C$4:$G$8,MATCH($D138,'Impact-Probability_Matrix'!$C$4:$C$8,0),MATCH($P138,'Impact-Probability_Matrix'!$C$4:$G$4,0))),"-")</f>
        <v>-</v>
      </c>
      <c r="T138" s="244"/>
      <c r="AD138" s="127">
        <v>123</v>
      </c>
      <c r="AE138" s="162" t="str">
        <f t="shared" ca="1" si="21"/>
        <v>SLC C17</v>
      </c>
      <c r="AF138" s="162" t="str">
        <f t="shared" ca="1" si="21"/>
        <v>Transmission system security standard and quality of service</v>
      </c>
      <c r="AG138" s="162" t="str">
        <f t="shared" ca="1" si="21"/>
        <v>Connect and manage derogation application or report</v>
      </c>
      <c r="AH138" s="162">
        <f t="shared" ca="1" si="21"/>
        <v>0</v>
      </c>
    </row>
    <row r="139" spans="1:34" ht="34.5" hidden="1" thickBot="1" x14ac:dyDescent="0.25">
      <c r="A139" s="4">
        <f t="shared" si="14"/>
        <v>124</v>
      </c>
      <c r="B139" s="58" t="str">
        <f t="shared" ca="1" si="18"/>
        <v>RIIO-T1 - Final Proposals</v>
      </c>
      <c r="C139" s="58" t="str">
        <f t="shared" ca="1" si="19"/>
        <v>Mid period review submission
0</v>
      </c>
      <c r="D139" s="163" t="str">
        <f t="shared" si="15"/>
        <v/>
      </c>
      <c r="E139" s="164"/>
      <c r="F139" s="164"/>
      <c r="G139" s="164"/>
      <c r="H139" s="165"/>
      <c r="I139" s="166"/>
      <c r="J139" s="167"/>
      <c r="K139" s="167"/>
      <c r="L139" s="168"/>
      <c r="M139" s="169"/>
      <c r="N139" s="167"/>
      <c r="O139" s="167"/>
      <c r="P139" s="60" t="str">
        <f t="shared" si="16"/>
        <v/>
      </c>
      <c r="Q139" s="61"/>
      <c r="R139" s="60" t="str">
        <f ca="1">IFERROR(IF($B139="","",INDEX('Impact-Probability_Matrix'!$C$4:$G$8,MATCH($D139,'Impact-Probability_Matrix'!$C$4:$C$8,0),MATCH($P139,'Impact-Probability_Matrix'!$C$4:$G$4,0))),"-")</f>
        <v>-</v>
      </c>
      <c r="T139" s="244"/>
      <c r="AD139" s="127">
        <v>124</v>
      </c>
      <c r="AE139" s="162" t="str">
        <f t="shared" ca="1" si="21"/>
        <v>RIIO-T1 - Final Proposals</v>
      </c>
      <c r="AF139" s="162" t="str">
        <f t="shared" ca="1" si="21"/>
        <v>Mid period review submission</v>
      </c>
      <c r="AG139" s="162">
        <f t="shared" ca="1" si="21"/>
        <v>0</v>
      </c>
      <c r="AH139" s="162">
        <f t="shared" ca="1" si="21"/>
        <v>0</v>
      </c>
    </row>
    <row r="140" spans="1:34" ht="57" hidden="1" thickBot="1" x14ac:dyDescent="0.25">
      <c r="A140" s="4">
        <f t="shared" si="14"/>
        <v>125</v>
      </c>
      <c r="B140" s="58" t="str">
        <f t="shared" ca="1" si="18"/>
        <v>SpC 6H</v>
      </c>
      <c r="C140" s="58" t="str">
        <f t="shared" ca="1" si="19"/>
        <v>Arrangements for the recovery of uncertain costs
Reopener submission: Enhancement of physical security</v>
      </c>
      <c r="D140" s="163" t="str">
        <f t="shared" si="15"/>
        <v/>
      </c>
      <c r="E140" s="164"/>
      <c r="F140" s="164"/>
      <c r="G140" s="164"/>
      <c r="H140" s="165"/>
      <c r="I140" s="166"/>
      <c r="J140" s="167"/>
      <c r="K140" s="167"/>
      <c r="L140" s="168"/>
      <c r="M140" s="169"/>
      <c r="N140" s="167"/>
      <c r="O140" s="167"/>
      <c r="P140" s="60" t="str">
        <f t="shared" si="16"/>
        <v/>
      </c>
      <c r="Q140" s="61"/>
      <c r="R140" s="60" t="str">
        <f ca="1">IFERROR(IF($B140="","",INDEX('Impact-Probability_Matrix'!$C$4:$G$8,MATCH($D140,'Impact-Probability_Matrix'!$C$4:$C$8,0),MATCH($P140,'Impact-Probability_Matrix'!$C$4:$G$4,0))),"-")</f>
        <v>-</v>
      </c>
      <c r="T140" s="244"/>
      <c r="AD140" s="127">
        <v>125</v>
      </c>
      <c r="AE140" s="162" t="str">
        <f t="shared" ca="1" si="21"/>
        <v>SpC 6H</v>
      </c>
      <c r="AF140" s="162" t="str">
        <f t="shared" ca="1" si="21"/>
        <v>Arrangements for the recovery of uncertain costs</v>
      </c>
      <c r="AG140" s="162" t="str">
        <f t="shared" ca="1" si="21"/>
        <v>Reopener submission: Enhancement of physical security</v>
      </c>
      <c r="AH140" s="162">
        <f t="shared" ca="1" si="21"/>
        <v>0</v>
      </c>
    </row>
    <row r="141" spans="1:34" ht="45.75" hidden="1" thickBot="1" x14ac:dyDescent="0.25">
      <c r="A141" s="4">
        <f t="shared" si="14"/>
        <v>126</v>
      </c>
      <c r="B141" s="58" t="str">
        <f t="shared" ca="1" si="18"/>
        <v>SpC 7D</v>
      </c>
      <c r="C141" s="58" t="str">
        <f t="shared" ca="1" si="19"/>
        <v>Arrangements for the recovery of SO uncertain costs
Reopener submission: SO security costs</v>
      </c>
      <c r="D141" s="163" t="str">
        <f t="shared" si="15"/>
        <v/>
      </c>
      <c r="E141" s="164"/>
      <c r="F141" s="164"/>
      <c r="G141" s="164"/>
      <c r="H141" s="165"/>
      <c r="I141" s="166"/>
      <c r="J141" s="167"/>
      <c r="K141" s="167"/>
      <c r="L141" s="168"/>
      <c r="M141" s="169"/>
      <c r="N141" s="167"/>
      <c r="O141" s="167"/>
      <c r="P141" s="60" t="str">
        <f t="shared" si="16"/>
        <v/>
      </c>
      <c r="Q141" s="61"/>
      <c r="R141" s="60" t="str">
        <f ca="1">IFERROR(IF($B141="","",INDEX('Impact-Probability_Matrix'!$C$4:$G$8,MATCH($D141,'Impact-Probability_Matrix'!$C$4:$C$8,0),MATCH($P141,'Impact-Probability_Matrix'!$C$4:$G$4,0))),"-")</f>
        <v>-</v>
      </c>
      <c r="T141" s="244"/>
      <c r="AD141" s="127">
        <v>126</v>
      </c>
      <c r="AE141" s="162" t="str">
        <f t="shared" ca="1" si="21"/>
        <v>SpC 7D</v>
      </c>
      <c r="AF141" s="162" t="str">
        <f t="shared" ca="1" si="21"/>
        <v>Arrangements for the recovery of SO uncertain costs</v>
      </c>
      <c r="AG141" s="162" t="str">
        <f t="shared" ca="1" si="21"/>
        <v>Reopener submission: SO security costs</v>
      </c>
      <c r="AH141" s="162">
        <f t="shared" ca="1" si="21"/>
        <v>0</v>
      </c>
    </row>
    <row r="142" spans="1:34" ht="68.25" hidden="1" thickBot="1" x14ac:dyDescent="0.25">
      <c r="A142" s="4">
        <f t="shared" si="14"/>
        <v>127</v>
      </c>
      <c r="B142" s="58" t="str">
        <f t="shared" ca="1" si="18"/>
        <v>SpC 6B</v>
      </c>
      <c r="C142" s="58" t="str">
        <f t="shared" ca="1" si="19"/>
        <v xml:space="preserve">Supplementary provision in relation to transmission asset owner incentives scheme activity in the legacy period 
Report produced in accordance with paragraph 29 of the condition. </v>
      </c>
      <c r="D142" s="163" t="str">
        <f t="shared" si="15"/>
        <v/>
      </c>
      <c r="E142" s="164"/>
      <c r="F142" s="164"/>
      <c r="G142" s="164"/>
      <c r="H142" s="165"/>
      <c r="I142" s="166"/>
      <c r="J142" s="167"/>
      <c r="K142" s="167"/>
      <c r="L142" s="168"/>
      <c r="M142" s="169"/>
      <c r="N142" s="167"/>
      <c r="O142" s="167"/>
      <c r="P142" s="60" t="str">
        <f t="shared" si="16"/>
        <v/>
      </c>
      <c r="Q142" s="61"/>
      <c r="R142" s="60" t="str">
        <f ca="1">IFERROR(IF($B142="","",INDEX('Impact-Probability_Matrix'!$C$4:$G$8,MATCH($D142,'Impact-Probability_Matrix'!$C$4:$C$8,0),MATCH($P142,'Impact-Probability_Matrix'!$C$4:$G$4,0))),"-")</f>
        <v>-</v>
      </c>
      <c r="T142" s="244"/>
      <c r="AD142" s="127">
        <v>127</v>
      </c>
      <c r="AE142" s="162" t="str">
        <f t="shared" ca="1" si="21"/>
        <v>SpC 6B</v>
      </c>
      <c r="AF142" s="162" t="str">
        <f t="shared" ca="1" si="21"/>
        <v xml:space="preserve">Supplementary provision in relation to transmission asset owner incentives scheme activity in the legacy period </v>
      </c>
      <c r="AG142" s="162" t="str">
        <f t="shared" ca="1" si="21"/>
        <v xml:space="preserve">Report produced in accordance with paragraph 29 of the condition. </v>
      </c>
      <c r="AH142" s="162">
        <f t="shared" ca="1" si="21"/>
        <v>0</v>
      </c>
    </row>
    <row r="143" spans="1:34" ht="45.75" hidden="1" thickBot="1" x14ac:dyDescent="0.25">
      <c r="A143" s="4">
        <f t="shared" si="14"/>
        <v>128</v>
      </c>
      <c r="B143" s="58" t="str">
        <f t="shared" ca="1" si="18"/>
        <v>SpC 6E</v>
      </c>
      <c r="C143" s="58" t="str">
        <f t="shared" ca="1" si="19"/>
        <v xml:space="preserve">The Innovation Roll-out Mechanism
Reopener submission: Innovation Roll-out Mechanism (IRM) </v>
      </c>
      <c r="D143" s="163" t="str">
        <f t="shared" si="15"/>
        <v/>
      </c>
      <c r="E143" s="164"/>
      <c r="F143" s="164"/>
      <c r="G143" s="164"/>
      <c r="H143" s="165"/>
      <c r="I143" s="166"/>
      <c r="J143" s="167"/>
      <c r="K143" s="167"/>
      <c r="L143" s="168"/>
      <c r="M143" s="169"/>
      <c r="N143" s="167"/>
      <c r="O143" s="167"/>
      <c r="P143" s="60" t="str">
        <f t="shared" si="16"/>
        <v/>
      </c>
      <c r="Q143" s="61"/>
      <c r="R143" s="60" t="str">
        <f ca="1">IFERROR(IF($B143="","",INDEX('Impact-Probability_Matrix'!$C$4:$G$8,MATCH($D143,'Impact-Probability_Matrix'!$C$4:$C$8,0),MATCH($P143,'Impact-Probability_Matrix'!$C$4:$G$4,0))),"-")</f>
        <v>-</v>
      </c>
      <c r="T143" s="244"/>
      <c r="AD143" s="127">
        <v>128</v>
      </c>
      <c r="AE143" s="162" t="str">
        <f t="shared" ca="1" si="21"/>
        <v>SpC 6E</v>
      </c>
      <c r="AF143" s="162" t="str">
        <f t="shared" ca="1" si="21"/>
        <v>The Innovation Roll-out Mechanism</v>
      </c>
      <c r="AG143" s="162" t="str">
        <f t="shared" ca="1" si="21"/>
        <v xml:space="preserve">Reopener submission: Innovation Roll-out Mechanism (IRM) </v>
      </c>
      <c r="AH143" s="162">
        <f t="shared" ca="1" si="21"/>
        <v>0</v>
      </c>
    </row>
    <row r="144" spans="1:34" ht="57" hidden="1" thickBot="1" x14ac:dyDescent="0.25">
      <c r="A144" s="4">
        <f t="shared" si="14"/>
        <v>129</v>
      </c>
      <c r="B144" s="58" t="str">
        <f t="shared" ref="B144:B175" ca="1" si="22">IF(OR($AE144=0,$AH144="No"),"",AE144)</f>
        <v>SpC 6G</v>
      </c>
      <c r="C144" s="58" t="str">
        <f t="shared" ref="C144:C175" ca="1" si="23">IF(OR($AE144=0,$AH144="No"),"",AF144&amp;CHAR(10)&amp;CHAR(10)&amp;AG144)</f>
        <v>Mitigating the impact of Pre-existing Transmission Infrastructure on the visual amenity of Designated Areas
Licensee Notice to the Authority</v>
      </c>
      <c r="D144" s="163" t="str">
        <f t="shared" si="15"/>
        <v/>
      </c>
      <c r="E144" s="164"/>
      <c r="F144" s="164"/>
      <c r="G144" s="164"/>
      <c r="H144" s="165"/>
      <c r="I144" s="166"/>
      <c r="J144" s="167"/>
      <c r="K144" s="167"/>
      <c r="L144" s="168"/>
      <c r="M144" s="169"/>
      <c r="N144" s="167"/>
      <c r="O144" s="167"/>
      <c r="P144" s="60" t="str">
        <f t="shared" si="16"/>
        <v/>
      </c>
      <c r="Q144" s="61"/>
      <c r="R144" s="60" t="str">
        <f ca="1">IFERROR(IF($B144="","",INDEX('Impact-Probability_Matrix'!$C$4:$G$8,MATCH($D144,'Impact-Probability_Matrix'!$C$4:$C$8,0),MATCH($P144,'Impact-Probability_Matrix'!$C$4:$G$4,0))),"-")</f>
        <v>-</v>
      </c>
      <c r="T144" s="244"/>
      <c r="AD144" s="127">
        <v>129</v>
      </c>
      <c r="AE144" s="162" t="str">
        <f t="shared" ca="1" si="21"/>
        <v>SpC 6G</v>
      </c>
      <c r="AF144" s="162" t="str">
        <f t="shared" ca="1" si="21"/>
        <v>Mitigating the impact of Pre-existing Transmission Infrastructure on the visual amenity of Designated Areas</v>
      </c>
      <c r="AG144" s="162" t="str">
        <f t="shared" ca="1" si="21"/>
        <v>Licensee Notice to the Authority</v>
      </c>
      <c r="AH144" s="162">
        <f t="shared" ca="1" si="21"/>
        <v>0</v>
      </c>
    </row>
    <row r="145" spans="1:34" ht="45.75" hidden="1" thickBot="1" x14ac:dyDescent="0.25">
      <c r="A145" s="4">
        <f t="shared" ref="A145:A188" si="24">AD145</f>
        <v>130</v>
      </c>
      <c r="B145" s="58" t="str">
        <f t="shared" ca="1" si="22"/>
        <v>SpC 3C</v>
      </c>
      <c r="C145" s="58" t="str">
        <f t="shared" ca="1" si="23"/>
        <v>Reliability Incentive Adjustment in Respect of Energy Not Supplied
Exceptional event claim</v>
      </c>
      <c r="D145" s="163" t="str">
        <f t="shared" ref="D145:D232" si="25">IF(COUNTIF($E145:$H145,"")=4,"",MAX($E145:$H145))</f>
        <v/>
      </c>
      <c r="E145" s="164"/>
      <c r="F145" s="164"/>
      <c r="G145" s="164"/>
      <c r="H145" s="165"/>
      <c r="I145" s="166"/>
      <c r="J145" s="167"/>
      <c r="K145" s="167"/>
      <c r="L145" s="168"/>
      <c r="M145" s="169"/>
      <c r="N145" s="167"/>
      <c r="O145" s="167"/>
      <c r="P145" s="60" t="str">
        <f t="shared" ref="P145:P232" si="26">IFERROR(MAX(1,MAX($I145:$L145)-ROUND(AVERAGE($M145:$O145),0)),"")</f>
        <v/>
      </c>
      <c r="Q145" s="61"/>
      <c r="R145" s="60" t="str">
        <f ca="1">IFERROR(IF($B145="","",INDEX('Impact-Probability_Matrix'!$C$4:$G$8,MATCH($D145,'Impact-Probability_Matrix'!$C$4:$C$8,0),MATCH($P145,'Impact-Probability_Matrix'!$C$4:$G$4,0))),"-")</f>
        <v>-</v>
      </c>
      <c r="T145" s="244"/>
      <c r="AD145" s="127">
        <v>130</v>
      </c>
      <c r="AE145" s="162" t="str">
        <f t="shared" ca="1" si="21"/>
        <v>SpC 3C</v>
      </c>
      <c r="AF145" s="162" t="str">
        <f t="shared" ca="1" si="21"/>
        <v>Reliability Incentive Adjustment in Respect of Energy Not Supplied</v>
      </c>
      <c r="AG145" s="162" t="str">
        <f t="shared" ca="1" si="21"/>
        <v>Exceptional event claim</v>
      </c>
      <c r="AH145" s="162">
        <f t="shared" ca="1" si="21"/>
        <v>0</v>
      </c>
    </row>
    <row r="146" spans="1:34" ht="45.75" hidden="1" thickBot="1" x14ac:dyDescent="0.25">
      <c r="A146" s="4">
        <f t="shared" si="24"/>
        <v>131</v>
      </c>
      <c r="B146" s="58" t="str">
        <f t="shared" ca="1" si="22"/>
        <v>SpC 3E</v>
      </c>
      <c r="C146" s="58" t="str">
        <f t="shared" ca="1" si="23"/>
        <v>Incentive in Respect of Sulphur Hexafluoride (SF6) Gas Emissions
Exceptional event claim</v>
      </c>
      <c r="D146" s="163" t="str">
        <f t="shared" si="25"/>
        <v/>
      </c>
      <c r="E146" s="164"/>
      <c r="F146" s="164"/>
      <c r="G146" s="164"/>
      <c r="H146" s="165"/>
      <c r="I146" s="166"/>
      <c r="J146" s="167"/>
      <c r="K146" s="167"/>
      <c r="L146" s="168"/>
      <c r="M146" s="169"/>
      <c r="N146" s="167"/>
      <c r="O146" s="167"/>
      <c r="P146" s="60" t="str">
        <f t="shared" si="26"/>
        <v/>
      </c>
      <c r="Q146" s="61"/>
      <c r="R146" s="60" t="str">
        <f ca="1">IFERROR(IF($B146="","",INDEX('Impact-Probability_Matrix'!$C$4:$G$8,MATCH($D146,'Impact-Probability_Matrix'!$C$4:$C$8,0),MATCH($P146,'Impact-Probability_Matrix'!$C$4:$G$4,0))),"-")</f>
        <v>-</v>
      </c>
      <c r="T146" s="244"/>
      <c r="AD146" s="127">
        <v>131</v>
      </c>
      <c r="AE146" s="162" t="str">
        <f t="shared" ca="1" si="21"/>
        <v>SpC 3E</v>
      </c>
      <c r="AF146" s="162" t="str">
        <f t="shared" ca="1" si="21"/>
        <v>Incentive in Respect of Sulphur Hexafluoride (SF6) Gas Emissions</v>
      </c>
      <c r="AG146" s="162" t="str">
        <f t="shared" ca="1" si="21"/>
        <v>Exceptional event claim</v>
      </c>
      <c r="AH146" s="162">
        <f t="shared" ca="1" si="21"/>
        <v>0</v>
      </c>
    </row>
    <row r="147" spans="1:34" ht="34.5" hidden="1" thickBot="1" x14ac:dyDescent="0.25">
      <c r="A147" s="4">
        <f t="shared" si="24"/>
        <v>132</v>
      </c>
      <c r="B147" s="58" t="str">
        <f t="shared" ca="1" si="22"/>
        <v xml:space="preserve">6I </v>
      </c>
      <c r="C147" s="58" t="str">
        <f t="shared" ca="1" si="23"/>
        <v>Strategic Wider Works (SWW)
Needs case submission</v>
      </c>
      <c r="D147" s="163" t="str">
        <f t="shared" si="25"/>
        <v/>
      </c>
      <c r="E147" s="164"/>
      <c r="F147" s="164"/>
      <c r="G147" s="164"/>
      <c r="H147" s="165"/>
      <c r="I147" s="166"/>
      <c r="J147" s="167"/>
      <c r="K147" s="167"/>
      <c r="L147" s="168"/>
      <c r="M147" s="169"/>
      <c r="N147" s="167"/>
      <c r="O147" s="167"/>
      <c r="P147" s="60" t="str">
        <f t="shared" si="26"/>
        <v/>
      </c>
      <c r="Q147" s="61"/>
      <c r="R147" s="60" t="str">
        <f ca="1">IFERROR(IF($B147="","",INDEX('Impact-Probability_Matrix'!$C$4:$G$8,MATCH($D147,'Impact-Probability_Matrix'!$C$4:$C$8,0),MATCH($P147,'Impact-Probability_Matrix'!$C$4:$G$4,0))),"-")</f>
        <v>-</v>
      </c>
      <c r="T147" s="244"/>
      <c r="AD147" s="127">
        <v>132</v>
      </c>
      <c r="AE147" s="162" t="str">
        <f t="shared" ca="1" si="21"/>
        <v xml:space="preserve">6I </v>
      </c>
      <c r="AF147" s="162" t="str">
        <f t="shared" ca="1" si="21"/>
        <v>Strategic Wider Works (SWW)</v>
      </c>
      <c r="AG147" s="162" t="str">
        <f t="shared" ca="1" si="21"/>
        <v>Needs case submission</v>
      </c>
      <c r="AH147" s="162">
        <f t="shared" ca="1" si="21"/>
        <v>0</v>
      </c>
    </row>
    <row r="148" spans="1:34" ht="34.5" hidden="1" thickBot="1" x14ac:dyDescent="0.25">
      <c r="A148" s="4">
        <f t="shared" si="24"/>
        <v>133</v>
      </c>
      <c r="B148" s="58" t="str">
        <f t="shared" ca="1" si="22"/>
        <v xml:space="preserve">6I </v>
      </c>
      <c r="C148" s="58" t="str">
        <f t="shared" ca="1" si="23"/>
        <v>Strategic Wider Works (SWW)
Project assessment submission</v>
      </c>
      <c r="D148" s="163" t="str">
        <f t="shared" si="25"/>
        <v/>
      </c>
      <c r="E148" s="164"/>
      <c r="F148" s="164"/>
      <c r="G148" s="164"/>
      <c r="H148" s="165"/>
      <c r="I148" s="166"/>
      <c r="J148" s="167"/>
      <c r="K148" s="167"/>
      <c r="L148" s="168"/>
      <c r="M148" s="169"/>
      <c r="N148" s="167"/>
      <c r="O148" s="167"/>
      <c r="P148" s="60" t="str">
        <f t="shared" si="26"/>
        <v/>
      </c>
      <c r="Q148" s="61"/>
      <c r="R148" s="60" t="str">
        <f ca="1">IFERROR(IF($B148="","",INDEX('Impact-Probability_Matrix'!$C$4:$G$8,MATCH($D148,'Impact-Probability_Matrix'!$C$4:$C$8,0),MATCH($P148,'Impact-Probability_Matrix'!$C$4:$G$4,0))),"-")</f>
        <v>-</v>
      </c>
      <c r="T148" s="244"/>
      <c r="AD148" s="127">
        <v>133</v>
      </c>
      <c r="AE148" s="162" t="str">
        <f t="shared" ca="1" si="21"/>
        <v xml:space="preserve">6I </v>
      </c>
      <c r="AF148" s="162" t="str">
        <f t="shared" ca="1" si="21"/>
        <v>Strategic Wider Works (SWW)</v>
      </c>
      <c r="AG148" s="162" t="str">
        <f t="shared" ca="1" si="21"/>
        <v>Project assessment submission</v>
      </c>
      <c r="AH148" s="162">
        <f t="shared" ca="1" si="21"/>
        <v>0</v>
      </c>
    </row>
    <row r="149" spans="1:34" ht="34.5" hidden="1" thickBot="1" x14ac:dyDescent="0.25">
      <c r="A149" s="4">
        <f t="shared" si="24"/>
        <v>134</v>
      </c>
      <c r="B149" s="58" t="str">
        <f t="shared" ca="1" si="22"/>
        <v>SpC 3I</v>
      </c>
      <c r="C149" s="58" t="str">
        <f t="shared" ca="1" si="23"/>
        <v>Network Innovation Competition (NIC)
Project bid</v>
      </c>
      <c r="D149" s="163" t="str">
        <f t="shared" si="25"/>
        <v/>
      </c>
      <c r="E149" s="164"/>
      <c r="F149" s="164"/>
      <c r="G149" s="164"/>
      <c r="H149" s="165"/>
      <c r="I149" s="166"/>
      <c r="J149" s="167"/>
      <c r="K149" s="167"/>
      <c r="L149" s="168"/>
      <c r="M149" s="169"/>
      <c r="N149" s="167"/>
      <c r="O149" s="167"/>
      <c r="P149" s="60" t="str">
        <f t="shared" si="26"/>
        <v/>
      </c>
      <c r="Q149" s="61"/>
      <c r="R149" s="60" t="str">
        <f ca="1">IFERROR(IF($B149="","",INDEX('Impact-Probability_Matrix'!$C$4:$G$8,MATCH($D149,'Impact-Probability_Matrix'!$C$4:$C$8,0),MATCH($P149,'Impact-Probability_Matrix'!$C$4:$G$4,0))),"-")</f>
        <v>-</v>
      </c>
      <c r="T149" s="244"/>
      <c r="AD149" s="127">
        <v>134</v>
      </c>
      <c r="AE149" s="162" t="str">
        <f t="shared" ca="1" si="21"/>
        <v>SpC 3I</v>
      </c>
      <c r="AF149" s="162" t="str">
        <f t="shared" ca="1" si="21"/>
        <v>Network Innovation Competition (NIC)</v>
      </c>
      <c r="AG149" s="162" t="str">
        <f t="shared" ca="1" si="21"/>
        <v>Project bid</v>
      </c>
      <c r="AH149" s="162">
        <f t="shared" ca="1" si="21"/>
        <v>0</v>
      </c>
    </row>
    <row r="150" spans="1:34" ht="90.75" hidden="1" thickBot="1" x14ac:dyDescent="0.25">
      <c r="A150" s="4">
        <f t="shared" si="24"/>
        <v>135</v>
      </c>
      <c r="B150" s="58" t="str">
        <f t="shared" ca="1" si="22"/>
        <v>SpC 3J</v>
      </c>
      <c r="C150" s="58" t="str">
        <f t="shared" ca="1" si="23"/>
        <v>Transmission Investment for Renewable Generation
(a) Preconstruction technical report, post construction expenditure report etc.
(b) TIRG Income Adjusting Event
(c) TIRG Asset Value Adjusting Event
(d) TIRG Output Measures Adjusting Event</v>
      </c>
      <c r="D150" s="163" t="str">
        <f t="shared" si="25"/>
        <v/>
      </c>
      <c r="E150" s="164"/>
      <c r="F150" s="164"/>
      <c r="G150" s="164"/>
      <c r="H150" s="165"/>
      <c r="I150" s="166"/>
      <c r="J150" s="167"/>
      <c r="K150" s="167"/>
      <c r="L150" s="168"/>
      <c r="M150" s="169"/>
      <c r="N150" s="167"/>
      <c r="O150" s="167"/>
      <c r="P150" s="60" t="str">
        <f t="shared" si="26"/>
        <v/>
      </c>
      <c r="Q150" s="61"/>
      <c r="R150" s="60" t="str">
        <f ca="1">IFERROR(IF($B150="","",INDEX('Impact-Probability_Matrix'!$C$4:$G$8,MATCH($D150,'Impact-Probability_Matrix'!$C$4:$C$8,0),MATCH($P150,'Impact-Probability_Matrix'!$C$4:$G$4,0))),"-")</f>
        <v>-</v>
      </c>
      <c r="T150" s="244"/>
      <c r="AD150" s="127">
        <v>135</v>
      </c>
      <c r="AE150" s="162" t="str">
        <f t="shared" ca="1" si="21"/>
        <v>SpC 3J</v>
      </c>
      <c r="AF150" s="162" t="str">
        <f t="shared" ca="1" si="21"/>
        <v>Transmission Investment for Renewable Generation</v>
      </c>
      <c r="AG150" s="162" t="str">
        <f t="shared" ca="1" si="21"/>
        <v>(a) Preconstruction technical report, post construction expenditure report etc.
(b) TIRG Income Adjusting Event
(c) TIRG Asset Value Adjusting Event
(d) TIRG Output Measures Adjusting Event</v>
      </c>
      <c r="AH150" s="162">
        <f t="shared" ca="1" si="21"/>
        <v>0</v>
      </c>
    </row>
    <row r="151" spans="1:34" ht="57" hidden="1" thickBot="1" x14ac:dyDescent="0.25">
      <c r="A151" s="4">
        <f t="shared" si="24"/>
        <v>136</v>
      </c>
      <c r="B151" s="58" t="str">
        <f t="shared" ca="1" si="22"/>
        <v>SpC 6I</v>
      </c>
      <c r="C151" s="58" t="str">
        <f t="shared" ca="1" si="23"/>
        <v>Specification of Baseline Wider Works Outputs and Strategic Wider Works Outputs and Assessment of Allowed Expenditure 
Claim for a Cost and Output Adjusting Events</v>
      </c>
      <c r="D151" s="163" t="str">
        <f t="shared" si="25"/>
        <v/>
      </c>
      <c r="E151" s="164"/>
      <c r="F151" s="164"/>
      <c r="G151" s="164"/>
      <c r="H151" s="165"/>
      <c r="I151" s="166"/>
      <c r="J151" s="167"/>
      <c r="K151" s="167"/>
      <c r="L151" s="168"/>
      <c r="M151" s="169"/>
      <c r="N151" s="167"/>
      <c r="O151" s="167"/>
      <c r="P151" s="60" t="str">
        <f t="shared" si="26"/>
        <v/>
      </c>
      <c r="Q151" s="61"/>
      <c r="R151" s="60" t="str">
        <f ca="1">IFERROR(IF($B151="","",INDEX('Impact-Probability_Matrix'!$C$4:$G$8,MATCH($D151,'Impact-Probability_Matrix'!$C$4:$C$8,0),MATCH($P151,'Impact-Probability_Matrix'!$C$4:$G$4,0))),"-")</f>
        <v>-</v>
      </c>
      <c r="T151" s="244"/>
      <c r="AD151" s="127">
        <v>136</v>
      </c>
      <c r="AE151" s="162" t="str">
        <f t="shared" ca="1" si="21"/>
        <v>SpC 6I</v>
      </c>
      <c r="AF151" s="162" t="str">
        <f t="shared" ca="1" si="21"/>
        <v xml:space="preserve">Specification of Baseline Wider Works Outputs and Strategic Wider Works Outputs and Assessment of Allowed Expenditure </v>
      </c>
      <c r="AG151" s="162" t="str">
        <f t="shared" ca="1" si="21"/>
        <v>Claim for a Cost and Output Adjusting Events</v>
      </c>
      <c r="AH151" s="162">
        <f t="shared" ca="1" si="21"/>
        <v>0</v>
      </c>
    </row>
    <row r="152" spans="1:34" ht="45.75" hidden="1" thickBot="1" x14ac:dyDescent="0.25">
      <c r="A152" s="4">
        <f t="shared" si="24"/>
        <v>137</v>
      </c>
      <c r="B152" s="58" t="str">
        <f t="shared" ca="1" si="22"/>
        <v>SpC AA5A</v>
      </c>
      <c r="C152" s="58" t="str">
        <f t="shared" ca="1" si="23"/>
        <v>Information on the Balancing Services Activity Revenue Restriction
Income adjusting event claim</v>
      </c>
      <c r="D152" s="163" t="str">
        <f t="shared" si="25"/>
        <v/>
      </c>
      <c r="E152" s="164"/>
      <c r="F152" s="164"/>
      <c r="G152" s="164"/>
      <c r="H152" s="165"/>
      <c r="I152" s="166"/>
      <c r="J152" s="167"/>
      <c r="K152" s="167"/>
      <c r="L152" s="168"/>
      <c r="M152" s="169"/>
      <c r="N152" s="167"/>
      <c r="O152" s="167"/>
      <c r="P152" s="60" t="str">
        <f t="shared" si="26"/>
        <v/>
      </c>
      <c r="Q152" s="61"/>
      <c r="R152" s="60" t="str">
        <f ca="1">IFERROR(IF($B152="","",INDEX('Impact-Probability_Matrix'!$C$4:$G$8,MATCH($D152,'Impact-Probability_Matrix'!$C$4:$C$8,0),MATCH($P152,'Impact-Probability_Matrix'!$C$4:$G$4,0))),"-")</f>
        <v>-</v>
      </c>
      <c r="T152" s="244"/>
      <c r="AD152" s="127">
        <v>137</v>
      </c>
      <c r="AE152" s="162" t="str">
        <f t="shared" ca="1" si="21"/>
        <v>SpC AA5A</v>
      </c>
      <c r="AF152" s="162" t="str">
        <f t="shared" ca="1" si="21"/>
        <v>Information on the Balancing Services Activity Revenue Restriction</v>
      </c>
      <c r="AG152" s="162" t="str">
        <f t="shared" ca="1" si="21"/>
        <v>Income adjusting event claim</v>
      </c>
      <c r="AH152" s="162">
        <f t="shared" ca="1" si="21"/>
        <v>0</v>
      </c>
    </row>
    <row r="153" spans="1:34" ht="15" hidden="1" thickBot="1" x14ac:dyDescent="0.25">
      <c r="A153" s="4">
        <f t="shared" si="24"/>
        <v>138</v>
      </c>
      <c r="B153" s="58" t="str">
        <f t="shared" ca="1" si="22"/>
        <v/>
      </c>
      <c r="C153" s="58" t="str">
        <f t="shared" ca="1" si="23"/>
        <v/>
      </c>
      <c r="D153" s="163" t="str">
        <f t="shared" si="25"/>
        <v/>
      </c>
      <c r="E153" s="164"/>
      <c r="F153" s="164"/>
      <c r="G153" s="164"/>
      <c r="H153" s="165"/>
      <c r="I153" s="166"/>
      <c r="J153" s="167"/>
      <c r="K153" s="167"/>
      <c r="L153" s="168"/>
      <c r="M153" s="169"/>
      <c r="N153" s="167"/>
      <c r="O153" s="167"/>
      <c r="P153" s="60" t="str">
        <f t="shared" si="26"/>
        <v/>
      </c>
      <c r="Q153" s="61"/>
      <c r="R153" s="60" t="str">
        <f ca="1">IFERROR(IF($B153="","",INDEX('Impact-Probability_Matrix'!$C$4:$G$8,MATCH($D153,'Impact-Probability_Matrix'!$C$4:$C$8,0),MATCH($P153,'Impact-Probability_Matrix'!$C$4:$G$4,0))),"-")</f>
        <v/>
      </c>
      <c r="T153" s="244"/>
      <c r="AD153" s="127">
        <v>138</v>
      </c>
      <c r="AE153" s="162">
        <f t="shared" ca="1" si="21"/>
        <v>0</v>
      </c>
      <c r="AF153" s="162" t="str">
        <f t="shared" ca="1" si="21"/>
        <v>RIIO-T2 Business Plan</v>
      </c>
      <c r="AG153" s="162" t="str">
        <f t="shared" ca="1" si="21"/>
        <v>Elements to be listed separately as appropriate</v>
      </c>
      <c r="AH153" s="162">
        <f t="shared" ca="1" si="21"/>
        <v>0</v>
      </c>
    </row>
    <row r="154" spans="1:34" ht="21.75" hidden="1" thickBot="1" x14ac:dyDescent="0.25">
      <c r="A154" s="4">
        <f t="shared" si="24"/>
        <v>139</v>
      </c>
      <c r="B154" s="58" t="str">
        <f t="shared" ca="1" si="22"/>
        <v/>
      </c>
      <c r="C154" s="58" t="str">
        <f t="shared" ca="1" si="23"/>
        <v/>
      </c>
      <c r="D154" s="163" t="str">
        <f t="shared" si="25"/>
        <v/>
      </c>
      <c r="E154" s="164"/>
      <c r="F154" s="164"/>
      <c r="G154" s="164"/>
      <c r="H154" s="165"/>
      <c r="I154" s="166"/>
      <c r="J154" s="167"/>
      <c r="K154" s="167"/>
      <c r="L154" s="168"/>
      <c r="M154" s="169"/>
      <c r="N154" s="167"/>
      <c r="O154" s="167"/>
      <c r="P154" s="60" t="str">
        <f t="shared" si="26"/>
        <v/>
      </c>
      <c r="Q154" s="61"/>
      <c r="R154" s="60" t="str">
        <f ca="1">IFERROR(IF($B154="","",INDEX('Impact-Probability_Matrix'!$C$4:$G$8,MATCH($D154,'Impact-Probability_Matrix'!$C$4:$C$8,0),MATCH($P154,'Impact-Probability_Matrix'!$C$4:$G$4,0))),"-")</f>
        <v/>
      </c>
      <c r="T154" s="244"/>
      <c r="AD154" s="127">
        <v>139</v>
      </c>
      <c r="AE154" s="162">
        <f t="shared" ca="1" si="21"/>
        <v>0</v>
      </c>
      <c r="AF154" s="162" t="str">
        <f t="shared" ca="1" si="21"/>
        <v>Any other submission related to an uncertainty mechanism under RIIO-T1</v>
      </c>
      <c r="AG154" s="162">
        <f t="shared" ca="1" si="21"/>
        <v>0</v>
      </c>
      <c r="AH154" s="162">
        <f t="shared" ca="1" si="21"/>
        <v>0</v>
      </c>
    </row>
    <row r="155" spans="1:34" ht="34.5" thickBot="1" x14ac:dyDescent="0.25">
      <c r="A155" s="4">
        <f t="shared" si="24"/>
        <v>140</v>
      </c>
      <c r="B155" s="58" t="str">
        <f t="shared" ca="1" si="22"/>
        <v>RIIO-T2 Business Plan</v>
      </c>
      <c r="C155" s="58" t="str">
        <f t="shared" ca="1" si="23"/>
        <v>A1.51_BPFM_Inputs
0</v>
      </c>
      <c r="D155" s="163">
        <f t="shared" si="25"/>
        <v>3</v>
      </c>
      <c r="E155" s="164">
        <v>2</v>
      </c>
      <c r="F155" s="164">
        <v>1</v>
      </c>
      <c r="G155" s="164">
        <v>3</v>
      </c>
      <c r="H155" s="165">
        <v>1</v>
      </c>
      <c r="I155" s="166">
        <v>4</v>
      </c>
      <c r="J155" s="167">
        <v>3</v>
      </c>
      <c r="K155" s="167">
        <v>3</v>
      </c>
      <c r="L155" s="168">
        <v>4</v>
      </c>
      <c r="M155" s="169">
        <v>1</v>
      </c>
      <c r="N155" s="167">
        <v>1</v>
      </c>
      <c r="O155" s="167">
        <v>0</v>
      </c>
      <c r="P155" s="60">
        <f t="shared" si="26"/>
        <v>3</v>
      </c>
      <c r="Q155" s="61"/>
      <c r="R155" s="60" t="str">
        <f ca="1">IFERROR(IF($B155="","",INDEX('Impact-Probability_Matrix'!$C$4:$G$8,MATCH($D155,'Impact-Probability_Matrix'!$C$4:$C$8,0),MATCH($P155,'Impact-Probability_Matrix'!$C$4:$G$4,0))),"-")</f>
        <v>H</v>
      </c>
      <c r="T155" s="244"/>
      <c r="AD155" s="127">
        <v>140</v>
      </c>
      <c r="AE155" s="162" t="str">
        <f t="shared" ca="1" si="21"/>
        <v>RIIO-T2 Business Plan</v>
      </c>
      <c r="AF155" s="162" t="str">
        <f t="shared" ca="1" si="21"/>
        <v>A1.51_BPFM_Inputs</v>
      </c>
      <c r="AG155" s="162">
        <f t="shared" ca="1" si="21"/>
        <v>0</v>
      </c>
      <c r="AH155" s="162">
        <f t="shared" ca="1" si="21"/>
        <v>0</v>
      </c>
    </row>
    <row r="156" spans="1:34" ht="34.5" thickBot="1" x14ac:dyDescent="0.25">
      <c r="A156" s="4">
        <f t="shared" si="24"/>
        <v>141</v>
      </c>
      <c r="B156" s="58" t="str">
        <f t="shared" ca="1" si="22"/>
        <v>RIIO-T2 Business Plan</v>
      </c>
      <c r="C156" s="58" t="str">
        <f t="shared" ca="1" si="23"/>
        <v>A1.52_BP_Financial_Requirements
0</v>
      </c>
      <c r="D156" s="163">
        <f t="shared" si="25"/>
        <v>3</v>
      </c>
      <c r="E156" s="164">
        <v>1</v>
      </c>
      <c r="F156" s="164">
        <v>1</v>
      </c>
      <c r="G156" s="164">
        <v>3</v>
      </c>
      <c r="H156" s="165">
        <v>2</v>
      </c>
      <c r="I156" s="166">
        <v>4</v>
      </c>
      <c r="J156" s="167">
        <v>4</v>
      </c>
      <c r="K156" s="167">
        <v>3</v>
      </c>
      <c r="L156" s="168">
        <v>4</v>
      </c>
      <c r="M156" s="169">
        <v>1</v>
      </c>
      <c r="N156" s="167">
        <v>0</v>
      </c>
      <c r="O156" s="167">
        <v>1</v>
      </c>
      <c r="P156" s="60">
        <f t="shared" si="26"/>
        <v>3</v>
      </c>
      <c r="Q156" s="61"/>
      <c r="R156" s="60" t="str">
        <f ca="1">IFERROR(IF($B156="","",INDEX('Impact-Probability_Matrix'!$C$4:$G$8,MATCH($D156,'Impact-Probability_Matrix'!$C$4:$C$8,0),MATCH($P156,'Impact-Probability_Matrix'!$C$4:$G$4,0))),"-")</f>
        <v>H</v>
      </c>
      <c r="T156" s="244"/>
      <c r="AD156" s="127">
        <v>141</v>
      </c>
      <c r="AE156" s="162" t="str">
        <f t="shared" ref="AE156:AH175" ca="1" si="27">IFERROR(INDEX(INDIRECT($Z$33),MATCH($AD156,INDIRECT($X$33),0),MATCH(AE$15,INDIRECT($Y$33),0)),"")</f>
        <v>RIIO-T2 Business Plan</v>
      </c>
      <c r="AF156" s="162" t="str">
        <f t="shared" ca="1" si="27"/>
        <v>A1.52_BP_Financial_Requirements</v>
      </c>
      <c r="AG156" s="162">
        <f t="shared" ca="1" si="27"/>
        <v>0</v>
      </c>
      <c r="AH156" s="162">
        <f t="shared" ca="1" si="27"/>
        <v>0</v>
      </c>
    </row>
    <row r="157" spans="1:34" ht="34.5" thickBot="1" x14ac:dyDescent="0.25">
      <c r="A157" s="4">
        <f t="shared" si="24"/>
        <v>142</v>
      </c>
      <c r="B157" s="58" t="str">
        <f t="shared" ca="1" si="22"/>
        <v>RIIO-T2 Business Plan</v>
      </c>
      <c r="C157" s="58" t="str">
        <f t="shared" ca="1" si="23"/>
        <v>A1.52b Net Debt
0</v>
      </c>
      <c r="D157" s="163">
        <f t="shared" si="25"/>
        <v>2</v>
      </c>
      <c r="E157" s="164">
        <v>1</v>
      </c>
      <c r="F157" s="164">
        <v>1</v>
      </c>
      <c r="G157" s="164">
        <v>2</v>
      </c>
      <c r="H157" s="165">
        <v>1</v>
      </c>
      <c r="I157" s="166">
        <v>4</v>
      </c>
      <c r="J157" s="167">
        <v>3</v>
      </c>
      <c r="K157" s="167">
        <v>4</v>
      </c>
      <c r="L157" s="168">
        <v>4</v>
      </c>
      <c r="M157" s="169">
        <v>1</v>
      </c>
      <c r="N157" s="167">
        <v>0</v>
      </c>
      <c r="O157" s="167">
        <v>0</v>
      </c>
      <c r="P157" s="60">
        <f t="shared" si="26"/>
        <v>4</v>
      </c>
      <c r="Q157" s="61"/>
      <c r="R157" s="60" t="str">
        <f ca="1">IFERROR(IF($B157="","",INDEX('Impact-Probability_Matrix'!$C$4:$G$8,MATCH($D157,'Impact-Probability_Matrix'!$C$4:$C$8,0),MATCH($P157,'Impact-Probability_Matrix'!$C$4:$G$4,0))),"-")</f>
        <v>H</v>
      </c>
      <c r="T157" s="244"/>
      <c r="AD157" s="127">
        <v>142</v>
      </c>
      <c r="AE157" s="162" t="str">
        <f t="shared" ca="1" si="27"/>
        <v>RIIO-T2 Business Plan</v>
      </c>
      <c r="AF157" s="162" t="str">
        <f t="shared" ca="1" si="27"/>
        <v>A1.52b Net Debt</v>
      </c>
      <c r="AG157" s="162">
        <f t="shared" ca="1" si="27"/>
        <v>0</v>
      </c>
      <c r="AH157" s="162">
        <f t="shared" ca="1" si="27"/>
        <v>0</v>
      </c>
    </row>
    <row r="158" spans="1:34" ht="34.5" thickBot="1" x14ac:dyDescent="0.25">
      <c r="A158" s="4">
        <f t="shared" si="24"/>
        <v>143</v>
      </c>
      <c r="B158" s="58" t="str">
        <f t="shared" ca="1" si="22"/>
        <v>RIIO-T2 Business Plan</v>
      </c>
      <c r="C158" s="58" t="str">
        <f t="shared" ca="1" si="23"/>
        <v>A1.52c Interest
0</v>
      </c>
      <c r="D158" s="163">
        <f t="shared" si="25"/>
        <v>2</v>
      </c>
      <c r="E158" s="164">
        <v>1</v>
      </c>
      <c r="F158" s="164">
        <v>1</v>
      </c>
      <c r="G158" s="164">
        <v>2</v>
      </c>
      <c r="H158" s="165">
        <v>1</v>
      </c>
      <c r="I158" s="166">
        <v>4</v>
      </c>
      <c r="J158" s="167">
        <v>3</v>
      </c>
      <c r="K158" s="167">
        <v>4</v>
      </c>
      <c r="L158" s="168">
        <v>4</v>
      </c>
      <c r="M158" s="169">
        <v>1</v>
      </c>
      <c r="N158" s="167">
        <v>0</v>
      </c>
      <c r="O158" s="167">
        <v>0</v>
      </c>
      <c r="P158" s="60">
        <f t="shared" si="26"/>
        <v>4</v>
      </c>
      <c r="Q158" s="61"/>
      <c r="R158" s="60" t="str">
        <f ca="1">IFERROR(IF($B158="","",INDEX('Impact-Probability_Matrix'!$C$4:$G$8,MATCH($D158,'Impact-Probability_Matrix'!$C$4:$C$8,0),MATCH($P158,'Impact-Probability_Matrix'!$C$4:$G$4,0))),"-")</f>
        <v>H</v>
      </c>
      <c r="T158" s="244"/>
      <c r="AD158" s="127">
        <v>143</v>
      </c>
      <c r="AE158" s="162" t="str">
        <f t="shared" ca="1" si="27"/>
        <v>RIIO-T2 Business Plan</v>
      </c>
      <c r="AF158" s="162" t="str">
        <f t="shared" ca="1" si="27"/>
        <v>A1.52c Interest</v>
      </c>
      <c r="AG158" s="162">
        <f t="shared" ca="1" si="27"/>
        <v>0</v>
      </c>
      <c r="AH158" s="162">
        <f t="shared" ca="1" si="27"/>
        <v>0</v>
      </c>
    </row>
    <row r="159" spans="1:34" ht="34.5" thickBot="1" x14ac:dyDescent="0.25">
      <c r="A159" s="4">
        <f t="shared" si="24"/>
        <v>144</v>
      </c>
      <c r="B159" s="58" t="str">
        <f t="shared" ca="1" si="22"/>
        <v>RIIO-T2 Business Plan</v>
      </c>
      <c r="C159" s="58" t="str">
        <f t="shared" ca="1" si="23"/>
        <v>A1.53_BP_Tax_Inputs
0</v>
      </c>
      <c r="D159" s="163">
        <f t="shared" si="25"/>
        <v>2</v>
      </c>
      <c r="E159" s="164">
        <v>1</v>
      </c>
      <c r="F159" s="164">
        <v>1</v>
      </c>
      <c r="G159" s="164">
        <v>2</v>
      </c>
      <c r="H159" s="165">
        <v>1</v>
      </c>
      <c r="I159" s="166">
        <v>4</v>
      </c>
      <c r="J159" s="167">
        <v>4</v>
      </c>
      <c r="K159" s="167">
        <v>3</v>
      </c>
      <c r="L159" s="168">
        <v>4</v>
      </c>
      <c r="M159" s="169">
        <v>1</v>
      </c>
      <c r="N159" s="167">
        <v>0</v>
      </c>
      <c r="O159" s="167">
        <v>0</v>
      </c>
      <c r="P159" s="60">
        <f t="shared" si="26"/>
        <v>4</v>
      </c>
      <c r="Q159" s="61"/>
      <c r="R159" s="60" t="str">
        <f ca="1">IFERROR(IF($B159="","",INDEX('Impact-Probability_Matrix'!$C$4:$G$8,MATCH($D159,'Impact-Probability_Matrix'!$C$4:$C$8,0),MATCH($P159,'Impact-Probability_Matrix'!$C$4:$G$4,0))),"-")</f>
        <v>H</v>
      </c>
      <c r="T159" s="244"/>
      <c r="AD159" s="127">
        <v>144</v>
      </c>
      <c r="AE159" s="162" t="str">
        <f t="shared" ca="1" si="27"/>
        <v>RIIO-T2 Business Plan</v>
      </c>
      <c r="AF159" s="162" t="str">
        <f t="shared" ca="1" si="27"/>
        <v>A1.53_BP_Tax_Inputs</v>
      </c>
      <c r="AG159" s="162">
        <f t="shared" ca="1" si="27"/>
        <v>0</v>
      </c>
      <c r="AH159" s="162">
        <f t="shared" ca="1" si="27"/>
        <v>0</v>
      </c>
    </row>
    <row r="160" spans="1:34" ht="34.5" thickBot="1" x14ac:dyDescent="0.25">
      <c r="A160" s="4">
        <f t="shared" si="24"/>
        <v>145</v>
      </c>
      <c r="B160" s="58" t="str">
        <f t="shared" ca="1" si="22"/>
        <v>RIIO-T2 Business Plan</v>
      </c>
      <c r="C160" s="58" t="str">
        <f t="shared" ca="1" si="23"/>
        <v>A1.54_BP_Disposals_1
0</v>
      </c>
      <c r="D160" s="163">
        <f t="shared" si="25"/>
        <v>1</v>
      </c>
      <c r="E160" s="164">
        <v>1</v>
      </c>
      <c r="F160" s="164">
        <v>1</v>
      </c>
      <c r="G160" s="164">
        <v>1</v>
      </c>
      <c r="H160" s="165">
        <v>1</v>
      </c>
      <c r="I160" s="166">
        <v>3</v>
      </c>
      <c r="J160" s="167">
        <v>3</v>
      </c>
      <c r="K160" s="167">
        <v>2</v>
      </c>
      <c r="L160" s="168">
        <v>4</v>
      </c>
      <c r="M160" s="169">
        <v>1</v>
      </c>
      <c r="N160" s="167">
        <v>1</v>
      </c>
      <c r="O160" s="167">
        <v>1</v>
      </c>
      <c r="P160" s="60">
        <f t="shared" si="26"/>
        <v>3</v>
      </c>
      <c r="Q160" s="61"/>
      <c r="R160" s="60" t="str">
        <f ca="1">IFERROR(IF($B160="","",INDEX('Impact-Probability_Matrix'!$C$4:$G$8,MATCH($D160,'Impact-Probability_Matrix'!$C$4:$C$8,0),MATCH($P160,'Impact-Probability_Matrix'!$C$4:$G$4,0))),"-")</f>
        <v>L</v>
      </c>
      <c r="T160" s="244"/>
      <c r="AD160" s="127">
        <v>145</v>
      </c>
      <c r="AE160" s="162" t="str">
        <f t="shared" ca="1" si="27"/>
        <v>RIIO-T2 Business Plan</v>
      </c>
      <c r="AF160" s="162" t="str">
        <f t="shared" ca="1" si="27"/>
        <v>A1.54_BP_Disposals_1</v>
      </c>
      <c r="AG160" s="162">
        <f t="shared" ca="1" si="27"/>
        <v>0</v>
      </c>
      <c r="AH160" s="162">
        <f t="shared" ca="1" si="27"/>
        <v>0</v>
      </c>
    </row>
    <row r="161" spans="1:34" ht="34.5" thickBot="1" x14ac:dyDescent="0.25">
      <c r="A161" s="4">
        <f t="shared" si="24"/>
        <v>146</v>
      </c>
      <c r="B161" s="58" t="str">
        <f ca="1">IF(OR($AE161=0,$AH161="No"),"",AE161)</f>
        <v>RIIO-T2 Business Plan</v>
      </c>
      <c r="C161" s="58" t="str">
        <f t="shared" ca="1" si="23"/>
        <v>A1.55_BP_Disposals_2
0</v>
      </c>
      <c r="D161" s="163">
        <f t="shared" si="25"/>
        <v>1</v>
      </c>
      <c r="E161" s="164">
        <v>1</v>
      </c>
      <c r="F161" s="164">
        <v>1</v>
      </c>
      <c r="G161" s="164">
        <v>1</v>
      </c>
      <c r="H161" s="165">
        <v>1</v>
      </c>
      <c r="I161" s="166">
        <v>3</v>
      </c>
      <c r="J161" s="167">
        <v>3</v>
      </c>
      <c r="K161" s="167">
        <v>2</v>
      </c>
      <c r="L161" s="168">
        <v>4</v>
      </c>
      <c r="M161" s="169">
        <v>1</v>
      </c>
      <c r="N161" s="167">
        <v>1</v>
      </c>
      <c r="O161" s="167">
        <v>1</v>
      </c>
      <c r="P161" s="60">
        <f t="shared" si="26"/>
        <v>3</v>
      </c>
      <c r="Q161" s="61"/>
      <c r="R161" s="60" t="str">
        <f ca="1">IFERROR(IF($B161="","",INDEX('Impact-Probability_Matrix'!$C$4:$G$8,MATCH($D161,'Impact-Probability_Matrix'!$C$4:$C$8,0),MATCH($P161,'Impact-Probability_Matrix'!$C$4:$G$4,0))),"-")</f>
        <v>L</v>
      </c>
      <c r="T161" s="244"/>
      <c r="AD161" s="127">
        <v>146</v>
      </c>
      <c r="AE161" s="162" t="str">
        <f t="shared" ca="1" si="27"/>
        <v>RIIO-T2 Business Plan</v>
      </c>
      <c r="AF161" s="162" t="str">
        <f t="shared" ca="1" si="27"/>
        <v>A1.55_BP_Disposals_2</v>
      </c>
      <c r="AG161" s="162">
        <f t="shared" ca="1" si="27"/>
        <v>0</v>
      </c>
      <c r="AH161" s="162">
        <f t="shared" ca="1" si="27"/>
        <v>0</v>
      </c>
    </row>
    <row r="162" spans="1:34" ht="34.5" thickBot="1" x14ac:dyDescent="0.25">
      <c r="A162" s="4">
        <f t="shared" si="24"/>
        <v>147</v>
      </c>
      <c r="B162" s="58" t="str">
        <f t="shared" ca="1" si="22"/>
        <v>RIIO-T2 Business Plan</v>
      </c>
      <c r="C162" s="58" t="str">
        <f t="shared" ca="1" si="23"/>
        <v>A1.6_RPE_Table
0</v>
      </c>
      <c r="D162" s="163">
        <f t="shared" si="25"/>
        <v>3</v>
      </c>
      <c r="E162" s="164">
        <v>1</v>
      </c>
      <c r="F162" s="164">
        <v>1</v>
      </c>
      <c r="G162" s="164">
        <v>3</v>
      </c>
      <c r="H162" s="165">
        <v>3</v>
      </c>
      <c r="I162" s="166">
        <v>4</v>
      </c>
      <c r="J162" s="167">
        <v>4</v>
      </c>
      <c r="K162" s="167">
        <v>4</v>
      </c>
      <c r="L162" s="168">
        <v>3</v>
      </c>
      <c r="M162" s="169">
        <v>1</v>
      </c>
      <c r="N162" s="167">
        <v>1</v>
      </c>
      <c r="O162" s="167">
        <v>0</v>
      </c>
      <c r="P162" s="60">
        <f t="shared" si="26"/>
        <v>3</v>
      </c>
      <c r="Q162" s="61"/>
      <c r="R162" s="60" t="str">
        <f ca="1">IFERROR(IF($B162="","",INDEX('Impact-Probability_Matrix'!$C$4:$G$8,MATCH($D162,'Impact-Probability_Matrix'!$C$4:$C$8,0),MATCH($P162,'Impact-Probability_Matrix'!$C$4:$G$4,0))),"-")</f>
        <v>H</v>
      </c>
      <c r="T162" s="244"/>
      <c r="AD162" s="127">
        <v>147</v>
      </c>
      <c r="AE162" s="162" t="str">
        <f t="shared" ca="1" si="27"/>
        <v>RIIO-T2 Business Plan</v>
      </c>
      <c r="AF162" s="162" t="str">
        <f t="shared" ca="1" si="27"/>
        <v>A1.6_RPE_Table</v>
      </c>
      <c r="AG162" s="162">
        <f t="shared" ca="1" si="27"/>
        <v>0</v>
      </c>
      <c r="AH162" s="162">
        <f t="shared" ca="1" si="27"/>
        <v>0</v>
      </c>
    </row>
    <row r="163" spans="1:34" ht="34.5" thickBot="1" x14ac:dyDescent="0.25">
      <c r="A163" s="4">
        <f t="shared" si="24"/>
        <v>148</v>
      </c>
      <c r="B163" s="58" t="str">
        <f t="shared" ca="1" si="22"/>
        <v>RIIO-T2 Business Plan</v>
      </c>
      <c r="C163" s="58" t="str">
        <f t="shared" ca="1" si="23"/>
        <v>A2.0_Overview_Tables
0</v>
      </c>
      <c r="D163" s="163">
        <f t="shared" si="25"/>
        <v>2</v>
      </c>
      <c r="E163" s="164">
        <v>1</v>
      </c>
      <c r="F163" s="164">
        <v>1</v>
      </c>
      <c r="G163" s="164">
        <v>2</v>
      </c>
      <c r="H163" s="165">
        <v>1</v>
      </c>
      <c r="I163" s="166">
        <v>2</v>
      </c>
      <c r="J163" s="167">
        <v>2</v>
      </c>
      <c r="K163" s="167">
        <v>3</v>
      </c>
      <c r="L163" s="168">
        <v>2</v>
      </c>
      <c r="M163" s="169">
        <v>1</v>
      </c>
      <c r="N163" s="167">
        <v>1</v>
      </c>
      <c r="O163" s="167">
        <v>1</v>
      </c>
      <c r="P163" s="60">
        <f t="shared" si="26"/>
        <v>2</v>
      </c>
      <c r="Q163" s="61"/>
      <c r="R163" s="60" t="str">
        <f ca="1">IFERROR(IF($B163="","",INDEX('Impact-Probability_Matrix'!$C$4:$G$8,MATCH($D163,'Impact-Probability_Matrix'!$C$4:$C$8,0),MATCH($P163,'Impact-Probability_Matrix'!$C$4:$G$4,0))),"-")</f>
        <v>M</v>
      </c>
      <c r="T163" s="244"/>
      <c r="AD163" s="127">
        <v>148</v>
      </c>
      <c r="AE163" s="162" t="str">
        <f t="shared" ca="1" si="27"/>
        <v>RIIO-T2 Business Plan</v>
      </c>
      <c r="AF163" s="162" t="str">
        <f t="shared" ca="1" si="27"/>
        <v>A2.0_Overview_Tables</v>
      </c>
      <c r="AG163" s="162">
        <f t="shared" ca="1" si="27"/>
        <v>0</v>
      </c>
      <c r="AH163" s="162">
        <f t="shared" ca="1" si="27"/>
        <v>0</v>
      </c>
    </row>
    <row r="164" spans="1:34" ht="34.5" thickBot="1" x14ac:dyDescent="0.25">
      <c r="A164" s="4">
        <f t="shared" si="24"/>
        <v>149</v>
      </c>
      <c r="B164" s="58" t="str">
        <f t="shared" ca="1" si="22"/>
        <v>RIIO-T2 Business Plan</v>
      </c>
      <c r="C164" s="58" t="str">
        <f t="shared" ca="1" si="23"/>
        <v>A2.1_Cost_Matrix_2014-2019
0</v>
      </c>
      <c r="D164" s="163">
        <f t="shared" si="25"/>
        <v>1</v>
      </c>
      <c r="E164" s="164">
        <v>1</v>
      </c>
      <c r="F164" s="164">
        <v>1</v>
      </c>
      <c r="G164" s="164">
        <v>1</v>
      </c>
      <c r="H164" s="165">
        <v>1</v>
      </c>
      <c r="I164" s="166">
        <v>4</v>
      </c>
      <c r="J164" s="167">
        <v>2</v>
      </c>
      <c r="K164" s="167">
        <v>4</v>
      </c>
      <c r="L164" s="168">
        <v>4</v>
      </c>
      <c r="M164" s="169">
        <v>1</v>
      </c>
      <c r="N164" s="167">
        <v>1</v>
      </c>
      <c r="O164" s="167">
        <v>2</v>
      </c>
      <c r="P164" s="60">
        <f t="shared" si="26"/>
        <v>3</v>
      </c>
      <c r="Q164" s="61"/>
      <c r="R164" s="60" t="str">
        <f ca="1">IFERROR(IF($B164="","",INDEX('Impact-Probability_Matrix'!$C$4:$G$8,MATCH($D164,'Impact-Probability_Matrix'!$C$4:$C$8,0),MATCH($P164,'Impact-Probability_Matrix'!$C$4:$G$4,0))),"-")</f>
        <v>L</v>
      </c>
      <c r="T164" s="244"/>
      <c r="AD164" s="127">
        <v>149</v>
      </c>
      <c r="AE164" s="162" t="str">
        <f t="shared" ca="1" si="27"/>
        <v>RIIO-T2 Business Plan</v>
      </c>
      <c r="AF164" s="162" t="str">
        <f t="shared" ca="1" si="27"/>
        <v>A2.1_Cost_Matrix_2014-2019</v>
      </c>
      <c r="AG164" s="162">
        <f t="shared" ca="1" si="27"/>
        <v>0</v>
      </c>
      <c r="AH164" s="162">
        <f t="shared" ca="1" si="27"/>
        <v>0</v>
      </c>
    </row>
    <row r="165" spans="1:34" ht="34.5" thickBot="1" x14ac:dyDescent="0.25">
      <c r="A165" s="4">
        <f t="shared" si="24"/>
        <v>150</v>
      </c>
      <c r="B165" s="58" t="str">
        <f t="shared" ca="1" si="22"/>
        <v>RIIO-T2 Business Plan</v>
      </c>
      <c r="C165" s="58" t="str">
        <f t="shared" ca="1" si="23"/>
        <v>A2.1_Cost_Matrix_2020-2021
0</v>
      </c>
      <c r="D165" s="163">
        <f t="shared" si="25"/>
        <v>4</v>
      </c>
      <c r="E165" s="164">
        <v>1</v>
      </c>
      <c r="F165" s="164">
        <v>1</v>
      </c>
      <c r="G165" s="164">
        <v>4</v>
      </c>
      <c r="H165" s="165">
        <v>1</v>
      </c>
      <c r="I165" s="166">
        <v>2</v>
      </c>
      <c r="J165" s="167">
        <v>2</v>
      </c>
      <c r="K165" s="167">
        <v>3</v>
      </c>
      <c r="L165" s="168">
        <v>3</v>
      </c>
      <c r="M165" s="169">
        <v>1</v>
      </c>
      <c r="N165" s="167">
        <v>1</v>
      </c>
      <c r="O165" s="167">
        <v>2</v>
      </c>
      <c r="P165" s="60">
        <f t="shared" si="26"/>
        <v>2</v>
      </c>
      <c r="Q165" s="61"/>
      <c r="R165" s="60" t="str">
        <f ca="1">IFERROR(IF($B165="","",INDEX('Impact-Probability_Matrix'!$C$4:$G$8,MATCH($D165,'Impact-Probability_Matrix'!$C$4:$C$8,0),MATCH($P165,'Impact-Probability_Matrix'!$C$4:$G$4,0))),"-")</f>
        <v>H</v>
      </c>
      <c r="T165" s="244"/>
      <c r="AD165" s="127">
        <v>150</v>
      </c>
      <c r="AE165" s="162" t="str">
        <f t="shared" ca="1" si="27"/>
        <v>RIIO-T2 Business Plan</v>
      </c>
      <c r="AF165" s="162" t="str">
        <f t="shared" ca="1" si="27"/>
        <v>A2.1_Cost_Matrix_2020-2021</v>
      </c>
      <c r="AG165" s="162">
        <f t="shared" ca="1" si="27"/>
        <v>0</v>
      </c>
      <c r="AH165" s="162">
        <f t="shared" ca="1" si="27"/>
        <v>0</v>
      </c>
    </row>
    <row r="166" spans="1:34" ht="34.5" thickBot="1" x14ac:dyDescent="0.25">
      <c r="A166" s="4">
        <f t="shared" si="24"/>
        <v>151</v>
      </c>
      <c r="B166" s="58" t="str">
        <f t="shared" ca="1" si="22"/>
        <v>RIIO-T2 Business Plan</v>
      </c>
      <c r="C166" s="58" t="str">
        <f t="shared" ca="1" si="23"/>
        <v>A2.1_Cost_Matrix_2022-2031
0</v>
      </c>
      <c r="D166" s="163">
        <f t="shared" si="25"/>
        <v>4</v>
      </c>
      <c r="E166" s="164">
        <v>1</v>
      </c>
      <c r="F166" s="164">
        <v>1</v>
      </c>
      <c r="G166" s="164">
        <v>4</v>
      </c>
      <c r="H166" s="165">
        <v>1</v>
      </c>
      <c r="I166" s="166">
        <v>2</v>
      </c>
      <c r="J166" s="167">
        <v>2</v>
      </c>
      <c r="K166" s="167">
        <v>3</v>
      </c>
      <c r="L166" s="168">
        <v>3</v>
      </c>
      <c r="M166" s="169">
        <v>1</v>
      </c>
      <c r="N166" s="167">
        <v>1</v>
      </c>
      <c r="O166" s="167">
        <v>2</v>
      </c>
      <c r="P166" s="60">
        <f t="shared" si="26"/>
        <v>2</v>
      </c>
      <c r="Q166" s="61"/>
      <c r="R166" s="60" t="str">
        <f ca="1">IFERROR(IF($B166="","",INDEX('Impact-Probability_Matrix'!$C$4:$G$8,MATCH($D166,'Impact-Probability_Matrix'!$C$4:$C$8,0),MATCH($P166,'Impact-Probability_Matrix'!$C$4:$G$4,0))),"-")</f>
        <v>H</v>
      </c>
      <c r="T166" s="244"/>
      <c r="AD166" s="127">
        <v>151</v>
      </c>
      <c r="AE166" s="162" t="str">
        <f t="shared" ca="1" si="27"/>
        <v>RIIO-T2 Business Plan</v>
      </c>
      <c r="AF166" s="162" t="str">
        <f t="shared" ca="1" si="27"/>
        <v>A2.1_Cost_Matrix_2022-2031</v>
      </c>
      <c r="AG166" s="162">
        <f t="shared" ca="1" si="27"/>
        <v>0</v>
      </c>
      <c r="AH166" s="162">
        <f t="shared" ca="1" si="27"/>
        <v>0</v>
      </c>
    </row>
    <row r="167" spans="1:34" ht="34.5" thickBot="1" x14ac:dyDescent="0.25">
      <c r="A167" s="4">
        <f t="shared" si="24"/>
        <v>152</v>
      </c>
      <c r="B167" s="58" t="str">
        <f t="shared" ca="1" si="22"/>
        <v>RIIO-T2 Business Plan</v>
      </c>
      <c r="C167" s="58" t="str">
        <f t="shared" ca="1" si="23"/>
        <v>A3.10_Salary_and_FTE_numbers
0</v>
      </c>
      <c r="D167" s="163">
        <f t="shared" si="25"/>
        <v>2</v>
      </c>
      <c r="E167" s="164">
        <v>1</v>
      </c>
      <c r="F167" s="164">
        <v>1</v>
      </c>
      <c r="G167" s="164">
        <v>1</v>
      </c>
      <c r="H167" s="165">
        <v>2</v>
      </c>
      <c r="I167" s="166">
        <v>4</v>
      </c>
      <c r="J167" s="167">
        <v>4</v>
      </c>
      <c r="K167" s="167">
        <v>4</v>
      </c>
      <c r="L167" s="168">
        <v>4</v>
      </c>
      <c r="M167" s="169">
        <v>1</v>
      </c>
      <c r="N167" s="167">
        <v>1</v>
      </c>
      <c r="O167" s="167">
        <v>2</v>
      </c>
      <c r="P167" s="60">
        <f t="shared" si="26"/>
        <v>3</v>
      </c>
      <c r="Q167" s="61"/>
      <c r="R167" s="60" t="str">
        <f ca="1">IFERROR(IF($B167="","",INDEX('Impact-Probability_Matrix'!$C$4:$G$8,MATCH($D167,'Impact-Probability_Matrix'!$C$4:$C$8,0),MATCH($P167,'Impact-Probability_Matrix'!$C$4:$G$4,0))),"-")</f>
        <v>M</v>
      </c>
      <c r="T167" s="244"/>
      <c r="AD167" s="127">
        <v>152</v>
      </c>
      <c r="AE167" s="162" t="str">
        <f t="shared" ca="1" si="27"/>
        <v>RIIO-T2 Business Plan</v>
      </c>
      <c r="AF167" s="162" t="str">
        <f t="shared" ca="1" si="27"/>
        <v>A3.10_Salary_and_FTE_numbers</v>
      </c>
      <c r="AG167" s="162">
        <f t="shared" ca="1" si="27"/>
        <v>0</v>
      </c>
      <c r="AH167" s="162">
        <f t="shared" ca="1" si="27"/>
        <v>0</v>
      </c>
    </row>
    <row r="168" spans="1:34" ht="34.5" thickBot="1" x14ac:dyDescent="0.25">
      <c r="A168" s="4">
        <f t="shared" si="24"/>
        <v>153</v>
      </c>
      <c r="B168" s="58" t="str">
        <f t="shared" ca="1" si="22"/>
        <v>RIIO-T2 Business Plan</v>
      </c>
      <c r="C168" s="58" t="str">
        <f t="shared" ca="1" si="23"/>
        <v>A6.02_Innovation
0</v>
      </c>
      <c r="D168" s="163">
        <f t="shared" si="25"/>
        <v>2</v>
      </c>
      <c r="E168" s="164">
        <v>1</v>
      </c>
      <c r="F168" s="164">
        <v>1</v>
      </c>
      <c r="G168" s="164">
        <v>2</v>
      </c>
      <c r="H168" s="165">
        <v>1</v>
      </c>
      <c r="I168" s="166">
        <v>2</v>
      </c>
      <c r="J168" s="167">
        <v>2</v>
      </c>
      <c r="K168" s="167">
        <v>4</v>
      </c>
      <c r="L168" s="168">
        <v>4</v>
      </c>
      <c r="M168" s="169">
        <v>1</v>
      </c>
      <c r="N168" s="167">
        <v>1</v>
      </c>
      <c r="O168" s="167">
        <v>2</v>
      </c>
      <c r="P168" s="60">
        <f t="shared" si="26"/>
        <v>3</v>
      </c>
      <c r="Q168" s="61"/>
      <c r="R168" s="60" t="str">
        <f ca="1">IFERROR(IF($B168="","",INDEX('Impact-Probability_Matrix'!$C$4:$G$8,MATCH($D168,'Impact-Probability_Matrix'!$C$4:$C$8,0),MATCH($P168,'Impact-Probability_Matrix'!$C$4:$G$4,0))),"-")</f>
        <v>M</v>
      </c>
      <c r="T168" s="244"/>
      <c r="AD168" s="127">
        <v>153</v>
      </c>
      <c r="AE168" s="162" t="str">
        <f t="shared" ca="1" si="27"/>
        <v>RIIO-T2 Business Plan</v>
      </c>
      <c r="AF168" s="162" t="str">
        <f t="shared" ca="1" si="27"/>
        <v>A6.02_Innovation</v>
      </c>
      <c r="AG168" s="162">
        <f t="shared" ca="1" si="27"/>
        <v>0</v>
      </c>
      <c r="AH168" s="162">
        <f t="shared" ca="1" si="27"/>
        <v>0</v>
      </c>
    </row>
    <row r="169" spans="1:34" ht="34.5" thickBot="1" x14ac:dyDescent="0.25">
      <c r="A169" s="4">
        <f t="shared" si="24"/>
        <v>154</v>
      </c>
      <c r="B169" s="58" t="str">
        <f t="shared" ca="1" si="22"/>
        <v>RIIO-T2 Business Plan</v>
      </c>
      <c r="C169" s="58" t="str">
        <f t="shared" ca="1" si="23"/>
        <v>A3.14_Pass_Through
0</v>
      </c>
      <c r="D169" s="163">
        <f t="shared" si="25"/>
        <v>2</v>
      </c>
      <c r="E169" s="164">
        <v>1</v>
      </c>
      <c r="F169" s="164">
        <v>1</v>
      </c>
      <c r="G169" s="164">
        <v>2</v>
      </c>
      <c r="H169" s="165">
        <v>1</v>
      </c>
      <c r="I169" s="166">
        <v>2</v>
      </c>
      <c r="J169" s="167">
        <v>2</v>
      </c>
      <c r="K169" s="167">
        <v>3</v>
      </c>
      <c r="L169" s="168">
        <v>4</v>
      </c>
      <c r="M169" s="169">
        <v>1</v>
      </c>
      <c r="N169" s="167">
        <v>2</v>
      </c>
      <c r="O169" s="167">
        <v>1</v>
      </c>
      <c r="P169" s="60">
        <f t="shared" si="26"/>
        <v>3</v>
      </c>
      <c r="Q169" s="61"/>
      <c r="R169" s="60" t="str">
        <f ca="1">IFERROR(IF($B169="","",INDEX('Impact-Probability_Matrix'!$C$4:$G$8,MATCH($D169,'Impact-Probability_Matrix'!$C$4:$C$8,0),MATCH($P169,'Impact-Probability_Matrix'!$C$4:$G$4,0))),"-")</f>
        <v>M</v>
      </c>
      <c r="T169" s="244"/>
      <c r="AD169" s="127">
        <v>154</v>
      </c>
      <c r="AE169" s="162" t="str">
        <f t="shared" ca="1" si="27"/>
        <v>RIIO-T2 Business Plan</v>
      </c>
      <c r="AF169" s="162" t="str">
        <f t="shared" ca="1" si="27"/>
        <v>A3.14_Pass_Through</v>
      </c>
      <c r="AG169" s="162">
        <f t="shared" ca="1" si="27"/>
        <v>0</v>
      </c>
      <c r="AH169" s="162">
        <f t="shared" ca="1" si="27"/>
        <v>0</v>
      </c>
    </row>
    <row r="170" spans="1:34" ht="34.5" thickBot="1" x14ac:dyDescent="0.25">
      <c r="A170" s="4">
        <f t="shared" si="24"/>
        <v>155</v>
      </c>
      <c r="B170" s="58" t="str">
        <f t="shared" ca="1" si="22"/>
        <v>RIIO-T2 Business Plan</v>
      </c>
      <c r="C170" s="58" t="str">
        <f t="shared" ca="1" si="23"/>
        <v>A4.2_Related_Party_Margin
0</v>
      </c>
      <c r="D170" s="163" t="str">
        <f t="shared" si="25"/>
        <v/>
      </c>
      <c r="E170" s="164"/>
      <c r="F170" s="164"/>
      <c r="G170" s="164"/>
      <c r="H170" s="165"/>
      <c r="I170" s="166"/>
      <c r="J170" s="167"/>
      <c r="K170" s="167"/>
      <c r="L170" s="168"/>
      <c r="M170" s="169"/>
      <c r="N170" s="167"/>
      <c r="O170" s="167"/>
      <c r="P170" s="60" t="str">
        <f t="shared" si="26"/>
        <v/>
      </c>
      <c r="Q170" s="61"/>
      <c r="R170" s="60" t="str">
        <f ca="1">IFERROR(IF($B170="","",INDEX('Impact-Probability_Matrix'!$C$4:$G$8,MATCH($D170,'Impact-Probability_Matrix'!$C$4:$C$8,0),MATCH($P170,'Impact-Probability_Matrix'!$C$4:$G$4,0))),"-")</f>
        <v>-</v>
      </c>
      <c r="T170" s="244" t="s">
        <v>1402</v>
      </c>
      <c r="AD170" s="127">
        <v>155</v>
      </c>
      <c r="AE170" s="162" t="str">
        <f t="shared" ca="1" si="27"/>
        <v>RIIO-T2 Business Plan</v>
      </c>
      <c r="AF170" s="162" t="str">
        <f t="shared" ca="1" si="27"/>
        <v>A4.2_Related_Party_Margin</v>
      </c>
      <c r="AG170" s="162">
        <f t="shared" ca="1" si="27"/>
        <v>0</v>
      </c>
      <c r="AH170" s="162">
        <f t="shared" ca="1" si="27"/>
        <v>0</v>
      </c>
    </row>
    <row r="171" spans="1:34" ht="34.5" thickBot="1" x14ac:dyDescent="0.25">
      <c r="A171" s="4">
        <f t="shared" si="24"/>
        <v>156</v>
      </c>
      <c r="B171" s="58" t="str">
        <f t="shared" ca="1" si="22"/>
        <v>RIIO-T2 Business Plan</v>
      </c>
      <c r="C171" s="58" t="str">
        <f t="shared" ca="1" si="23"/>
        <v>A4.3_BCF
0</v>
      </c>
      <c r="D171" s="163">
        <f t="shared" si="25"/>
        <v>2</v>
      </c>
      <c r="E171" s="164">
        <v>1</v>
      </c>
      <c r="F171" s="164">
        <v>1</v>
      </c>
      <c r="G171" s="164">
        <v>2</v>
      </c>
      <c r="H171" s="165">
        <v>1</v>
      </c>
      <c r="I171" s="166">
        <v>4</v>
      </c>
      <c r="J171" s="167">
        <v>4</v>
      </c>
      <c r="K171" s="167">
        <v>4</v>
      </c>
      <c r="L171" s="168">
        <v>4</v>
      </c>
      <c r="M171" s="169">
        <v>1</v>
      </c>
      <c r="N171" s="167">
        <v>0</v>
      </c>
      <c r="O171" s="167">
        <v>1</v>
      </c>
      <c r="P171" s="60">
        <f t="shared" si="26"/>
        <v>3</v>
      </c>
      <c r="Q171" s="61"/>
      <c r="R171" s="60" t="str">
        <f ca="1">IFERROR(IF($B171="","",INDEX('Impact-Probability_Matrix'!$C$4:$G$8,MATCH($D171,'Impact-Probability_Matrix'!$C$4:$C$8,0),MATCH($P171,'Impact-Probability_Matrix'!$C$4:$G$4,0))),"-")</f>
        <v>M</v>
      </c>
      <c r="T171" s="244"/>
      <c r="AD171" s="127">
        <v>156</v>
      </c>
      <c r="AE171" s="162" t="str">
        <f t="shared" ca="1" si="27"/>
        <v>RIIO-T2 Business Plan</v>
      </c>
      <c r="AF171" s="162" t="str">
        <f t="shared" ca="1" si="27"/>
        <v>A4.3_BCF</v>
      </c>
      <c r="AG171" s="162">
        <f t="shared" ca="1" si="27"/>
        <v>0</v>
      </c>
      <c r="AH171" s="162">
        <f t="shared" ca="1" si="27"/>
        <v>0</v>
      </c>
    </row>
    <row r="172" spans="1:34" ht="34.5" thickBot="1" x14ac:dyDescent="0.25">
      <c r="A172" s="4">
        <f t="shared" si="24"/>
        <v>157</v>
      </c>
      <c r="B172" s="58" t="str">
        <f t="shared" ca="1" si="22"/>
        <v>RIIO-T2 Business Plan</v>
      </c>
      <c r="C172" s="58" t="str">
        <f t="shared" ca="1" si="23"/>
        <v>A4.4_EAP
0</v>
      </c>
      <c r="D172" s="163">
        <f t="shared" si="25"/>
        <v>2</v>
      </c>
      <c r="E172" s="164">
        <v>1</v>
      </c>
      <c r="F172" s="164">
        <v>1</v>
      </c>
      <c r="G172" s="164">
        <v>2</v>
      </c>
      <c r="H172" s="165">
        <v>2</v>
      </c>
      <c r="I172" s="166">
        <v>4</v>
      </c>
      <c r="J172" s="167">
        <v>4</v>
      </c>
      <c r="K172" s="167">
        <v>4</v>
      </c>
      <c r="L172" s="168">
        <v>4</v>
      </c>
      <c r="M172" s="169">
        <v>1</v>
      </c>
      <c r="N172" s="167">
        <v>0</v>
      </c>
      <c r="O172" s="167">
        <v>1</v>
      </c>
      <c r="P172" s="60">
        <f t="shared" si="26"/>
        <v>3</v>
      </c>
      <c r="Q172" s="61"/>
      <c r="R172" s="60" t="str">
        <f ca="1">IFERROR(IF($B172="","",INDEX('Impact-Probability_Matrix'!$C$4:$G$8,MATCH($D172,'Impact-Probability_Matrix'!$C$4:$C$8,0),MATCH($P172,'Impact-Probability_Matrix'!$C$4:$G$4,0))),"-")</f>
        <v>M</v>
      </c>
      <c r="T172" s="244"/>
      <c r="AD172" s="127">
        <v>157</v>
      </c>
      <c r="AE172" s="162" t="str">
        <f t="shared" ca="1" si="27"/>
        <v>RIIO-T2 Business Plan</v>
      </c>
      <c r="AF172" s="162" t="str">
        <f t="shared" ca="1" si="27"/>
        <v>A4.4_EAP</v>
      </c>
      <c r="AG172" s="162">
        <f t="shared" ca="1" si="27"/>
        <v>0</v>
      </c>
      <c r="AH172" s="162">
        <f t="shared" ca="1" si="27"/>
        <v>0</v>
      </c>
    </row>
    <row r="173" spans="1:34" ht="34.5" thickBot="1" x14ac:dyDescent="0.25">
      <c r="A173" s="4">
        <f t="shared" si="24"/>
        <v>158</v>
      </c>
      <c r="B173" s="58" t="str">
        <f t="shared" ca="1" si="22"/>
        <v>RIIO-T2 Business Plan</v>
      </c>
      <c r="C173" s="58" t="str">
        <f t="shared" ca="1" si="23"/>
        <v>A5.1_System_Chars_and_Activity
0</v>
      </c>
      <c r="D173" s="163">
        <f t="shared" si="25"/>
        <v>1</v>
      </c>
      <c r="E173" s="164">
        <v>1</v>
      </c>
      <c r="F173" s="164">
        <v>1</v>
      </c>
      <c r="G173" s="164">
        <v>1</v>
      </c>
      <c r="H173" s="165">
        <v>1</v>
      </c>
      <c r="I173" s="166">
        <v>4</v>
      </c>
      <c r="J173" s="167">
        <v>2</v>
      </c>
      <c r="K173" s="167">
        <v>4</v>
      </c>
      <c r="L173" s="168">
        <v>3</v>
      </c>
      <c r="M173" s="169">
        <v>1</v>
      </c>
      <c r="N173" s="167">
        <v>1</v>
      </c>
      <c r="O173" s="167">
        <v>1</v>
      </c>
      <c r="P173" s="60">
        <f t="shared" si="26"/>
        <v>3</v>
      </c>
      <c r="Q173" s="61"/>
      <c r="R173" s="60" t="str">
        <f ca="1">IFERROR(IF($B173="","",INDEX('Impact-Probability_Matrix'!$C$4:$G$8,MATCH($D173,'Impact-Probability_Matrix'!$C$4:$C$8,0),MATCH($P173,'Impact-Probability_Matrix'!$C$4:$G$4,0))),"-")</f>
        <v>L</v>
      </c>
      <c r="T173" s="244"/>
      <c r="AD173" s="127">
        <v>158</v>
      </c>
      <c r="AE173" s="162" t="str">
        <f t="shared" ca="1" si="27"/>
        <v>RIIO-T2 Business Plan</v>
      </c>
      <c r="AF173" s="162" t="str">
        <f t="shared" ca="1" si="27"/>
        <v>A5.1_System_Chars_and_Activity</v>
      </c>
      <c r="AG173" s="162">
        <f t="shared" ca="1" si="27"/>
        <v>0</v>
      </c>
      <c r="AH173" s="162">
        <f t="shared" ca="1" si="27"/>
        <v>0</v>
      </c>
    </row>
    <row r="174" spans="1:34" ht="34.5" thickBot="1" x14ac:dyDescent="0.25">
      <c r="A174" s="4">
        <f t="shared" si="24"/>
        <v>159</v>
      </c>
      <c r="B174" s="58" t="str">
        <f t="shared" ca="1" si="22"/>
        <v>RIIO-T2 Business Plan</v>
      </c>
      <c r="C174" s="58" t="str">
        <f t="shared" ca="1" si="23"/>
        <v>A6.5_IIG_SF6_Incentive
0</v>
      </c>
      <c r="D174" s="163">
        <f t="shared" si="25"/>
        <v>3</v>
      </c>
      <c r="E174" s="164">
        <v>1</v>
      </c>
      <c r="F174" s="164">
        <v>1</v>
      </c>
      <c r="G174" s="164">
        <v>3</v>
      </c>
      <c r="H174" s="165">
        <v>1</v>
      </c>
      <c r="I174" s="166">
        <v>4</v>
      </c>
      <c r="J174" s="167">
        <v>4</v>
      </c>
      <c r="K174" s="167">
        <v>4</v>
      </c>
      <c r="L174" s="168">
        <v>4</v>
      </c>
      <c r="M174" s="169">
        <v>1</v>
      </c>
      <c r="N174" s="167">
        <v>1</v>
      </c>
      <c r="O174" s="167">
        <v>1</v>
      </c>
      <c r="P174" s="60">
        <f t="shared" si="26"/>
        <v>3</v>
      </c>
      <c r="Q174" s="61"/>
      <c r="R174" s="60" t="str">
        <f ca="1">IFERROR(IF($B174="","",INDEX('Impact-Probability_Matrix'!$C$4:$G$8,MATCH($D174,'Impact-Probability_Matrix'!$C$4:$C$8,0),MATCH($P174,'Impact-Probability_Matrix'!$C$4:$G$4,0))),"-")</f>
        <v>H</v>
      </c>
      <c r="T174" s="244"/>
      <c r="AD174" s="127">
        <v>159</v>
      </c>
      <c r="AE174" s="162" t="str">
        <f t="shared" ca="1" si="27"/>
        <v>RIIO-T2 Business Plan</v>
      </c>
      <c r="AF174" s="162" t="str">
        <f t="shared" ca="1" si="27"/>
        <v>A6.5_IIG_SF6_Incentive</v>
      </c>
      <c r="AG174" s="162">
        <f t="shared" ca="1" si="27"/>
        <v>0</v>
      </c>
      <c r="AH174" s="162">
        <f t="shared" ca="1" si="27"/>
        <v>0</v>
      </c>
    </row>
    <row r="175" spans="1:34" ht="34.5" thickBot="1" x14ac:dyDescent="0.25">
      <c r="A175" s="4">
        <f t="shared" si="24"/>
        <v>160</v>
      </c>
      <c r="B175" s="58" t="str">
        <f t="shared" ca="1" si="22"/>
        <v>RIIO-T2 Business Plan</v>
      </c>
      <c r="C175" s="58" t="str">
        <f t="shared" ca="1" si="23"/>
        <v>A7_Asset_Movements_2014-2019
0</v>
      </c>
      <c r="D175" s="163">
        <f t="shared" si="25"/>
        <v>3</v>
      </c>
      <c r="E175" s="164">
        <v>1</v>
      </c>
      <c r="F175" s="164">
        <v>1</v>
      </c>
      <c r="G175" s="164">
        <v>3</v>
      </c>
      <c r="H175" s="165">
        <v>1</v>
      </c>
      <c r="I175" s="166">
        <v>4</v>
      </c>
      <c r="J175" s="167">
        <v>2</v>
      </c>
      <c r="K175" s="167">
        <v>3</v>
      </c>
      <c r="L175" s="168">
        <v>2</v>
      </c>
      <c r="M175" s="169">
        <v>2</v>
      </c>
      <c r="N175" s="167">
        <v>1</v>
      </c>
      <c r="O175" s="167">
        <v>2</v>
      </c>
      <c r="P175" s="60">
        <f t="shared" si="26"/>
        <v>2</v>
      </c>
      <c r="Q175" s="61"/>
      <c r="R175" s="60" t="str">
        <f ca="1">IFERROR(IF($B175="","",INDEX('Impact-Probability_Matrix'!$C$4:$G$8,MATCH($D175,'Impact-Probability_Matrix'!$C$4:$C$8,0),MATCH($P175,'Impact-Probability_Matrix'!$C$4:$G$4,0))),"-")</f>
        <v>M</v>
      </c>
      <c r="T175" s="244"/>
      <c r="AD175" s="127">
        <v>160</v>
      </c>
      <c r="AE175" s="162" t="str">
        <f t="shared" ca="1" si="27"/>
        <v>RIIO-T2 Business Plan</v>
      </c>
      <c r="AF175" s="162" t="str">
        <f t="shared" ca="1" si="27"/>
        <v>A7_Asset_Movements_2014-2019</v>
      </c>
      <c r="AG175" s="162">
        <f t="shared" ca="1" si="27"/>
        <v>0</v>
      </c>
      <c r="AH175" s="162">
        <f t="shared" ca="1" si="27"/>
        <v>0</v>
      </c>
    </row>
    <row r="176" spans="1:34" ht="34.5" thickBot="1" x14ac:dyDescent="0.25">
      <c r="A176" s="4">
        <f t="shared" si="24"/>
        <v>161</v>
      </c>
      <c r="B176" s="58" t="str">
        <f t="shared" ref="B176:B188" ca="1" si="28">IF(OR($AE176=0,$AH176="No"),"",AE176)</f>
        <v>RIIO-T2 Business Plan</v>
      </c>
      <c r="C176" s="58" t="str">
        <f t="shared" ref="C176:C188" ca="1" si="29">IF(OR($AE176=0,$AH176="No"),"",AF176&amp;CHAR(10)&amp;CHAR(10)&amp;AG176)</f>
        <v>A7_Asset_Movements_2020-2021
0</v>
      </c>
      <c r="D176" s="163">
        <f t="shared" si="25"/>
        <v>3</v>
      </c>
      <c r="E176" s="164">
        <v>1</v>
      </c>
      <c r="F176" s="164">
        <v>1</v>
      </c>
      <c r="G176" s="164">
        <v>3</v>
      </c>
      <c r="H176" s="165">
        <v>1</v>
      </c>
      <c r="I176" s="166">
        <v>4</v>
      </c>
      <c r="J176" s="167">
        <v>2</v>
      </c>
      <c r="K176" s="167">
        <v>3</v>
      </c>
      <c r="L176" s="168">
        <v>2</v>
      </c>
      <c r="M176" s="169">
        <v>2</v>
      </c>
      <c r="N176" s="167">
        <v>1</v>
      </c>
      <c r="O176" s="167">
        <v>2</v>
      </c>
      <c r="P176" s="60">
        <f t="shared" si="26"/>
        <v>2</v>
      </c>
      <c r="Q176" s="61"/>
      <c r="R176" s="60" t="str">
        <f ca="1">IFERROR(IF($B176="","",INDEX('Impact-Probability_Matrix'!$C$4:$G$8,MATCH($D176,'Impact-Probability_Matrix'!$C$4:$C$8,0),MATCH($P176,'Impact-Probability_Matrix'!$C$4:$G$4,0))),"-")</f>
        <v>M</v>
      </c>
      <c r="T176" s="244"/>
      <c r="AD176" s="127">
        <v>161</v>
      </c>
      <c r="AE176" s="162" t="str">
        <f t="shared" ref="AE176:AH232" ca="1" si="30">IFERROR(INDEX(INDIRECT($Z$33),MATCH($AD176,INDIRECT($X$33),0),MATCH(AE$15,INDIRECT($Y$33),0)),"")</f>
        <v>RIIO-T2 Business Plan</v>
      </c>
      <c r="AF176" s="162" t="str">
        <f t="shared" ca="1" si="30"/>
        <v>A7_Asset_Movements_2020-2021</v>
      </c>
      <c r="AG176" s="162">
        <f t="shared" ca="1" si="30"/>
        <v>0</v>
      </c>
      <c r="AH176" s="162">
        <f t="shared" ca="1" si="30"/>
        <v>0</v>
      </c>
    </row>
    <row r="177" spans="1:34" ht="34.5" thickBot="1" x14ac:dyDescent="0.25">
      <c r="A177" s="4">
        <f t="shared" si="24"/>
        <v>162</v>
      </c>
      <c r="B177" s="58" t="str">
        <f t="shared" ca="1" si="28"/>
        <v>RIIO-T2 Business Plan</v>
      </c>
      <c r="C177" s="58" t="str">
        <f t="shared" ca="1" si="29"/>
        <v>A7_Asset_Movements_2022-2031
0</v>
      </c>
      <c r="D177" s="163">
        <f t="shared" si="25"/>
        <v>3</v>
      </c>
      <c r="E177" s="164">
        <v>1</v>
      </c>
      <c r="F177" s="164">
        <v>1</v>
      </c>
      <c r="G177" s="164">
        <v>3</v>
      </c>
      <c r="H177" s="165">
        <v>1</v>
      </c>
      <c r="I177" s="166">
        <v>4</v>
      </c>
      <c r="J177" s="167">
        <v>2</v>
      </c>
      <c r="K177" s="167">
        <v>3</v>
      </c>
      <c r="L177" s="168">
        <v>2</v>
      </c>
      <c r="M177" s="169">
        <v>2</v>
      </c>
      <c r="N177" s="167">
        <v>1</v>
      </c>
      <c r="O177" s="167">
        <v>2</v>
      </c>
      <c r="P177" s="60">
        <f t="shared" si="26"/>
        <v>2</v>
      </c>
      <c r="Q177" s="61"/>
      <c r="R177" s="60" t="str">
        <f ca="1">IFERROR(IF($B177="","",INDEX('Impact-Probability_Matrix'!$C$4:$G$8,MATCH($D177,'Impact-Probability_Matrix'!$C$4:$C$8,0),MATCH($P177,'Impact-Probability_Matrix'!$C$4:$G$4,0))),"-")</f>
        <v>M</v>
      </c>
      <c r="T177" s="244"/>
      <c r="AD177" s="127">
        <v>162</v>
      </c>
      <c r="AE177" s="162" t="str">
        <f t="shared" ca="1" si="30"/>
        <v>RIIO-T2 Business Plan</v>
      </c>
      <c r="AF177" s="162" t="str">
        <f t="shared" ca="1" si="30"/>
        <v>A7_Asset_Movements_2022-2031</v>
      </c>
      <c r="AG177" s="162">
        <f t="shared" ca="1" si="30"/>
        <v>0</v>
      </c>
      <c r="AH177" s="162">
        <f t="shared" ca="1" si="30"/>
        <v>0</v>
      </c>
    </row>
    <row r="178" spans="1:34" ht="34.5" thickBot="1" x14ac:dyDescent="0.25">
      <c r="A178" s="4">
        <f t="shared" si="24"/>
        <v>163</v>
      </c>
      <c r="B178" s="58" t="str">
        <f t="shared" ca="1" si="28"/>
        <v>RIIO-T2 Business Plan</v>
      </c>
      <c r="C178" s="58" t="str">
        <f t="shared" ca="1" si="29"/>
        <v>B0.7_Load_Master_Data
0</v>
      </c>
      <c r="D178" s="163">
        <f t="shared" si="25"/>
        <v>2</v>
      </c>
      <c r="E178" s="164">
        <v>1</v>
      </c>
      <c r="F178" s="164">
        <v>1</v>
      </c>
      <c r="G178" s="164">
        <v>2</v>
      </c>
      <c r="H178" s="165">
        <v>1</v>
      </c>
      <c r="I178" s="166">
        <v>4</v>
      </c>
      <c r="J178" s="167">
        <v>2</v>
      </c>
      <c r="K178" s="167">
        <v>4</v>
      </c>
      <c r="L178" s="168">
        <v>4</v>
      </c>
      <c r="M178" s="169">
        <v>1</v>
      </c>
      <c r="N178" s="167">
        <v>1</v>
      </c>
      <c r="O178" s="167">
        <v>1</v>
      </c>
      <c r="P178" s="60">
        <f t="shared" si="26"/>
        <v>3</v>
      </c>
      <c r="Q178" s="61"/>
      <c r="R178" s="60" t="str">
        <f ca="1">IFERROR(IF($B178="","",INDEX('Impact-Probability_Matrix'!$C$4:$G$8,MATCH($D178,'Impact-Probability_Matrix'!$C$4:$C$8,0),MATCH($P178,'Impact-Probability_Matrix'!$C$4:$G$4,0))),"-")</f>
        <v>M</v>
      </c>
      <c r="T178" s="244"/>
      <c r="AD178" s="127">
        <v>163</v>
      </c>
      <c r="AE178" s="162" t="str">
        <f t="shared" ca="1" si="30"/>
        <v>RIIO-T2 Business Plan</v>
      </c>
      <c r="AF178" s="162" t="str">
        <f t="shared" ca="1" si="30"/>
        <v>B0.7_Load_Master_Data</v>
      </c>
      <c r="AG178" s="162">
        <f t="shared" ca="1" si="30"/>
        <v>0</v>
      </c>
      <c r="AH178" s="162">
        <f t="shared" ca="1" si="30"/>
        <v>0</v>
      </c>
    </row>
    <row r="179" spans="1:34" ht="34.5" thickBot="1" x14ac:dyDescent="0.25">
      <c r="A179" s="4">
        <f t="shared" si="24"/>
        <v>164</v>
      </c>
      <c r="B179" s="58" t="str">
        <f t="shared" ca="1" si="28"/>
        <v>RIIO-T2 Business Plan</v>
      </c>
      <c r="C179" s="58" t="str">
        <f t="shared" ca="1" si="29"/>
        <v>B4.2a_Scheme_Summary
0</v>
      </c>
      <c r="D179" s="163">
        <f t="shared" si="25"/>
        <v>4</v>
      </c>
      <c r="E179" s="164">
        <v>1</v>
      </c>
      <c r="F179" s="164">
        <v>3</v>
      </c>
      <c r="G179" s="164">
        <v>4</v>
      </c>
      <c r="H179" s="165">
        <v>1</v>
      </c>
      <c r="I179" s="166">
        <v>4</v>
      </c>
      <c r="J179" s="167">
        <v>2</v>
      </c>
      <c r="K179" s="167">
        <v>4</v>
      </c>
      <c r="L179" s="168">
        <v>3</v>
      </c>
      <c r="M179" s="169">
        <v>1</v>
      </c>
      <c r="N179" s="167">
        <v>1</v>
      </c>
      <c r="O179" s="167">
        <v>1</v>
      </c>
      <c r="P179" s="60">
        <f t="shared" si="26"/>
        <v>3</v>
      </c>
      <c r="Q179" s="61"/>
      <c r="R179" s="60" t="str">
        <f ca="1">IFERROR(IF($B179="","",INDEX('Impact-Probability_Matrix'!$C$4:$G$8,MATCH($D179,'Impact-Probability_Matrix'!$C$4:$C$8,0),MATCH($P179,'Impact-Probability_Matrix'!$C$4:$G$4,0))),"-")</f>
        <v>C</v>
      </c>
      <c r="T179" s="244"/>
      <c r="AD179" s="127">
        <v>164</v>
      </c>
      <c r="AE179" s="162" t="str">
        <f t="shared" ca="1" si="30"/>
        <v>RIIO-T2 Business Plan</v>
      </c>
      <c r="AF179" s="162" t="str">
        <f t="shared" ca="1" si="30"/>
        <v>B4.2a_Scheme_Summary</v>
      </c>
      <c r="AG179" s="162">
        <f t="shared" ca="1" si="30"/>
        <v>0</v>
      </c>
      <c r="AH179" s="162">
        <f t="shared" ca="1" si="30"/>
        <v>0</v>
      </c>
    </row>
    <row r="180" spans="1:34" ht="34.5" thickBot="1" x14ac:dyDescent="0.25">
      <c r="A180" s="4">
        <f t="shared" si="24"/>
        <v>165</v>
      </c>
      <c r="B180" s="58" t="str">
        <f t="shared" ca="1" si="28"/>
        <v>RIIO-T2 Business Plan</v>
      </c>
      <c r="C180" s="58" t="str">
        <f t="shared" ca="1" si="29"/>
        <v>B4.2c_CV_Table_Gen
0</v>
      </c>
      <c r="D180" s="163">
        <f t="shared" si="25"/>
        <v>3</v>
      </c>
      <c r="E180" s="164">
        <v>1</v>
      </c>
      <c r="F180" s="164">
        <v>1</v>
      </c>
      <c r="G180" s="164">
        <v>3</v>
      </c>
      <c r="H180" s="165">
        <v>1</v>
      </c>
      <c r="I180" s="166">
        <v>4</v>
      </c>
      <c r="J180" s="167">
        <v>2</v>
      </c>
      <c r="K180" s="167">
        <v>4</v>
      </c>
      <c r="L180" s="168">
        <v>3</v>
      </c>
      <c r="M180" s="169">
        <v>1</v>
      </c>
      <c r="N180" s="167">
        <v>1</v>
      </c>
      <c r="O180" s="167">
        <v>1</v>
      </c>
      <c r="P180" s="60">
        <f t="shared" si="26"/>
        <v>3</v>
      </c>
      <c r="Q180" s="61"/>
      <c r="R180" s="60" t="str">
        <f ca="1">IFERROR(IF($B180="","",INDEX('Impact-Probability_Matrix'!$C$4:$G$8,MATCH($D180,'Impact-Probability_Matrix'!$C$4:$C$8,0),MATCH($P180,'Impact-Probability_Matrix'!$C$4:$G$4,0))),"-")</f>
        <v>H</v>
      </c>
      <c r="T180" s="244"/>
      <c r="AD180" s="127">
        <v>165</v>
      </c>
      <c r="AE180" s="162" t="str">
        <f t="shared" ca="1" si="30"/>
        <v>RIIO-T2 Business Plan</v>
      </c>
      <c r="AF180" s="162" t="str">
        <f t="shared" ca="1" si="30"/>
        <v>B4.2c_CV_Table_Gen</v>
      </c>
      <c r="AG180" s="162">
        <f t="shared" ca="1" si="30"/>
        <v>0</v>
      </c>
      <c r="AH180" s="162">
        <f t="shared" ca="1" si="30"/>
        <v>0</v>
      </c>
    </row>
    <row r="181" spans="1:34" ht="34.5" thickBot="1" x14ac:dyDescent="0.25">
      <c r="A181" s="4">
        <f t="shared" si="24"/>
        <v>166</v>
      </c>
      <c r="B181" s="58" t="str">
        <f t="shared" ca="1" si="28"/>
        <v>RIIO-T2 Business Plan</v>
      </c>
      <c r="C181" s="58" t="str">
        <f t="shared" ca="1" si="29"/>
        <v>B4.2C_CV_Table_Demand
0</v>
      </c>
      <c r="D181" s="163">
        <f t="shared" si="25"/>
        <v>3</v>
      </c>
      <c r="E181" s="164">
        <v>1</v>
      </c>
      <c r="F181" s="164">
        <v>1</v>
      </c>
      <c r="G181" s="164">
        <v>3</v>
      </c>
      <c r="H181" s="165">
        <v>1</v>
      </c>
      <c r="I181" s="166">
        <v>4</v>
      </c>
      <c r="J181" s="167">
        <v>2</v>
      </c>
      <c r="K181" s="167">
        <v>4</v>
      </c>
      <c r="L181" s="168">
        <v>3</v>
      </c>
      <c r="M181" s="169">
        <v>1</v>
      </c>
      <c r="N181" s="167">
        <v>1</v>
      </c>
      <c r="O181" s="167">
        <v>1</v>
      </c>
      <c r="P181" s="60">
        <f t="shared" si="26"/>
        <v>3</v>
      </c>
      <c r="Q181" s="61"/>
      <c r="R181" s="60" t="str">
        <f ca="1">IFERROR(IF($B181="","",INDEX('Impact-Probability_Matrix'!$C$4:$G$8,MATCH($D181,'Impact-Probability_Matrix'!$C$4:$C$8,0),MATCH($P181,'Impact-Probability_Matrix'!$C$4:$G$4,0))),"-")</f>
        <v>H</v>
      </c>
      <c r="T181" s="244"/>
      <c r="AD181" s="127">
        <v>166</v>
      </c>
      <c r="AE181" s="162" t="str">
        <f t="shared" ca="1" si="30"/>
        <v>RIIO-T2 Business Plan</v>
      </c>
      <c r="AF181" s="162" t="str">
        <f t="shared" ca="1" si="30"/>
        <v>B4.2C_CV_Table_Demand</v>
      </c>
      <c r="AG181" s="162">
        <f t="shared" ca="1" si="30"/>
        <v>0</v>
      </c>
      <c r="AH181" s="162">
        <f t="shared" ca="1" si="30"/>
        <v>0</v>
      </c>
    </row>
    <row r="182" spans="1:34" ht="34.5" thickBot="1" x14ac:dyDescent="0.25">
      <c r="A182" s="4">
        <f t="shared" si="24"/>
        <v>167</v>
      </c>
      <c r="B182" s="58" t="str">
        <f t="shared" ca="1" si="28"/>
        <v>RIIO-T2 Business Plan</v>
      </c>
      <c r="C182" s="58" t="str">
        <f t="shared" ca="1" si="29"/>
        <v>B4.2C_CV_Table_WW
0</v>
      </c>
      <c r="D182" s="163">
        <f t="shared" si="25"/>
        <v>3</v>
      </c>
      <c r="E182" s="164">
        <v>1</v>
      </c>
      <c r="F182" s="164">
        <v>3</v>
      </c>
      <c r="G182" s="164">
        <v>3</v>
      </c>
      <c r="H182" s="165">
        <v>1</v>
      </c>
      <c r="I182" s="166">
        <v>4</v>
      </c>
      <c r="J182" s="167">
        <v>2</v>
      </c>
      <c r="K182" s="167">
        <v>4</v>
      </c>
      <c r="L182" s="168">
        <v>3</v>
      </c>
      <c r="M182" s="169">
        <v>1</v>
      </c>
      <c r="N182" s="167">
        <v>1</v>
      </c>
      <c r="O182" s="167">
        <v>1</v>
      </c>
      <c r="P182" s="60">
        <f t="shared" si="26"/>
        <v>3</v>
      </c>
      <c r="Q182" s="61"/>
      <c r="R182" s="60" t="str">
        <f ca="1">IFERROR(IF($B182="","",INDEX('Impact-Probability_Matrix'!$C$4:$G$8,MATCH($D182,'Impact-Probability_Matrix'!$C$4:$C$8,0),MATCH($P182,'Impact-Probability_Matrix'!$C$4:$G$4,0))),"-")</f>
        <v>H</v>
      </c>
      <c r="T182" s="244"/>
      <c r="AD182" s="127">
        <v>167</v>
      </c>
      <c r="AE182" s="162" t="str">
        <f t="shared" ca="1" si="30"/>
        <v>RIIO-T2 Business Plan</v>
      </c>
      <c r="AF182" s="162" t="str">
        <f t="shared" ca="1" si="30"/>
        <v>B4.2C_CV_Table_WW</v>
      </c>
      <c r="AG182" s="162">
        <f t="shared" ca="1" si="30"/>
        <v>0</v>
      </c>
      <c r="AH182" s="162">
        <f t="shared" ca="1" si="30"/>
        <v>0</v>
      </c>
    </row>
    <row r="183" spans="1:34" ht="34.5" thickBot="1" x14ac:dyDescent="0.25">
      <c r="A183" s="4">
        <f t="shared" si="24"/>
        <v>168</v>
      </c>
      <c r="B183" s="58" t="str">
        <f t="shared" ca="1" si="28"/>
        <v>RIIO-T2 Business Plan</v>
      </c>
      <c r="C183" s="58" t="str">
        <f t="shared" ca="1" si="29"/>
        <v>B4.4b_Asset_Cost_List
0</v>
      </c>
      <c r="D183" s="163">
        <f t="shared" si="25"/>
        <v>1</v>
      </c>
      <c r="E183" s="164">
        <v>1</v>
      </c>
      <c r="F183" s="164">
        <v>1</v>
      </c>
      <c r="G183" s="164">
        <v>1</v>
      </c>
      <c r="H183" s="165">
        <v>1</v>
      </c>
      <c r="I183" s="166">
        <v>2</v>
      </c>
      <c r="J183" s="167">
        <v>2</v>
      </c>
      <c r="K183" s="167">
        <v>4</v>
      </c>
      <c r="L183" s="168">
        <v>4</v>
      </c>
      <c r="M183" s="169">
        <v>1</v>
      </c>
      <c r="N183" s="167">
        <v>1</v>
      </c>
      <c r="O183" s="167">
        <v>1</v>
      </c>
      <c r="P183" s="60">
        <f t="shared" si="26"/>
        <v>3</v>
      </c>
      <c r="Q183" s="61"/>
      <c r="R183" s="60" t="str">
        <f ca="1">IFERROR(IF($B183="","",INDEX('Impact-Probability_Matrix'!$C$4:$G$8,MATCH($D183,'Impact-Probability_Matrix'!$C$4:$C$8,0),MATCH($P183,'Impact-Probability_Matrix'!$C$4:$G$4,0))),"-")</f>
        <v>L</v>
      </c>
      <c r="T183" s="244"/>
      <c r="AD183" s="127">
        <v>168</v>
      </c>
      <c r="AE183" s="162" t="str">
        <f t="shared" ca="1" si="30"/>
        <v>RIIO-T2 Business Plan</v>
      </c>
      <c r="AF183" s="162" t="str">
        <f t="shared" ca="1" si="30"/>
        <v>B4.4b_Asset_Cost_List</v>
      </c>
      <c r="AG183" s="162">
        <f t="shared" ca="1" si="30"/>
        <v>0</v>
      </c>
      <c r="AH183" s="162">
        <f t="shared" ca="1" si="30"/>
        <v>0</v>
      </c>
    </row>
    <row r="184" spans="1:34" ht="34.5" thickBot="1" x14ac:dyDescent="0.25">
      <c r="A184" s="4">
        <f t="shared" si="24"/>
        <v>169</v>
      </c>
      <c r="B184" s="58" t="str">
        <f t="shared" ca="1" si="28"/>
        <v>RIIO-T2 Business Plan</v>
      </c>
      <c r="C184" s="58" t="str">
        <f t="shared" ca="1" si="29"/>
        <v>B4.5_Scheme_Asset_Breakdown
0</v>
      </c>
      <c r="D184" s="163">
        <f t="shared" si="25"/>
        <v>3</v>
      </c>
      <c r="E184" s="164">
        <v>1</v>
      </c>
      <c r="F184" s="164">
        <v>1</v>
      </c>
      <c r="G184" s="164">
        <v>3</v>
      </c>
      <c r="H184" s="165">
        <v>1</v>
      </c>
      <c r="I184" s="166">
        <v>2</v>
      </c>
      <c r="J184" s="167">
        <v>4</v>
      </c>
      <c r="K184" s="167">
        <v>3</v>
      </c>
      <c r="L184" s="168">
        <v>3</v>
      </c>
      <c r="M184" s="169">
        <v>1</v>
      </c>
      <c r="N184" s="167">
        <v>1</v>
      </c>
      <c r="O184" s="167">
        <v>1</v>
      </c>
      <c r="P184" s="60">
        <f t="shared" si="26"/>
        <v>3</v>
      </c>
      <c r="Q184" s="61"/>
      <c r="R184" s="60" t="str">
        <f ca="1">IFERROR(IF($B184="","",INDEX('Impact-Probability_Matrix'!$C$4:$G$8,MATCH($D184,'Impact-Probability_Matrix'!$C$4:$C$8,0),MATCH($P184,'Impact-Probability_Matrix'!$C$4:$G$4,0))),"-")</f>
        <v>H</v>
      </c>
      <c r="T184" s="244"/>
      <c r="AD184" s="127">
        <v>169</v>
      </c>
      <c r="AE184" s="162" t="str">
        <f t="shared" ca="1" si="30"/>
        <v>RIIO-T2 Business Plan</v>
      </c>
      <c r="AF184" s="162" t="str">
        <f t="shared" ca="1" si="30"/>
        <v>B4.5_Scheme_Asset_Breakdown</v>
      </c>
      <c r="AG184" s="162">
        <f t="shared" ca="1" si="30"/>
        <v>0</v>
      </c>
      <c r="AH184" s="162">
        <f t="shared" ca="1" si="30"/>
        <v>0</v>
      </c>
    </row>
    <row r="185" spans="1:34" ht="34.5" thickBot="1" x14ac:dyDescent="0.25">
      <c r="A185" s="4">
        <f t="shared" si="24"/>
        <v>170</v>
      </c>
      <c r="B185" s="58" t="str">
        <f t="shared" ca="1" si="28"/>
        <v>RIIO-T2 Business Plan</v>
      </c>
      <c r="C185" s="58" t="str">
        <f t="shared" ca="1" si="29"/>
        <v>B4.5a_Scheme_Asset_Breakdown
0</v>
      </c>
      <c r="D185" s="163">
        <f t="shared" si="25"/>
        <v>4</v>
      </c>
      <c r="E185" s="164">
        <v>1</v>
      </c>
      <c r="F185" s="164">
        <v>3</v>
      </c>
      <c r="G185" s="164">
        <v>4</v>
      </c>
      <c r="H185" s="165">
        <v>1</v>
      </c>
      <c r="I185" s="166">
        <v>4</v>
      </c>
      <c r="J185" s="167">
        <v>2</v>
      </c>
      <c r="K185" s="167">
        <v>4</v>
      </c>
      <c r="L185" s="168">
        <v>3</v>
      </c>
      <c r="M185" s="169">
        <v>1</v>
      </c>
      <c r="N185" s="167">
        <v>1</v>
      </c>
      <c r="O185" s="167">
        <v>1</v>
      </c>
      <c r="P185" s="60">
        <f t="shared" si="26"/>
        <v>3</v>
      </c>
      <c r="Q185" s="61"/>
      <c r="R185" s="60" t="str">
        <f ca="1">IFERROR(IF($B185="","",INDEX('Impact-Probability_Matrix'!$C$4:$G$8,MATCH($D185,'Impact-Probability_Matrix'!$C$4:$C$8,0),MATCH($P185,'Impact-Probability_Matrix'!$C$4:$G$4,0))),"-")</f>
        <v>C</v>
      </c>
      <c r="T185" s="244"/>
      <c r="AD185" s="127">
        <v>170</v>
      </c>
      <c r="AE185" s="162" t="str">
        <f t="shared" ca="1" si="30"/>
        <v>RIIO-T2 Business Plan</v>
      </c>
      <c r="AF185" s="162" t="str">
        <f t="shared" ca="1" si="30"/>
        <v>B4.5a_Scheme_Asset_Breakdown</v>
      </c>
      <c r="AG185" s="162">
        <f t="shared" ca="1" si="30"/>
        <v>0</v>
      </c>
      <c r="AH185" s="162">
        <f t="shared" ca="1" si="30"/>
        <v>0</v>
      </c>
    </row>
    <row r="186" spans="1:34" ht="34.5" thickBot="1" x14ac:dyDescent="0.25">
      <c r="A186" s="4">
        <f t="shared" si="24"/>
        <v>171</v>
      </c>
      <c r="B186" s="58" t="str">
        <f t="shared" ca="1" si="28"/>
        <v>RIIO-T2 Business Plan</v>
      </c>
      <c r="C186" s="58" t="str">
        <f t="shared" ca="1" si="29"/>
        <v>B4.6_Scheme_Output_Profile
0</v>
      </c>
      <c r="D186" s="163">
        <f t="shared" si="25"/>
        <v>3</v>
      </c>
      <c r="E186" s="164">
        <v>1</v>
      </c>
      <c r="F186" s="164">
        <v>1</v>
      </c>
      <c r="G186" s="164">
        <v>3</v>
      </c>
      <c r="H186" s="165">
        <v>1</v>
      </c>
      <c r="I186" s="166">
        <v>2</v>
      </c>
      <c r="J186" s="167">
        <v>2</v>
      </c>
      <c r="K186" s="167">
        <v>3</v>
      </c>
      <c r="L186" s="168">
        <v>2</v>
      </c>
      <c r="M186" s="169">
        <v>1</v>
      </c>
      <c r="N186" s="167">
        <v>1</v>
      </c>
      <c r="O186" s="167">
        <v>1</v>
      </c>
      <c r="P186" s="60">
        <f t="shared" si="26"/>
        <v>2</v>
      </c>
      <c r="Q186" s="61"/>
      <c r="R186" s="60" t="str">
        <f ca="1">IFERROR(IF($B186="","",INDEX('Impact-Probability_Matrix'!$C$4:$G$8,MATCH($D186,'Impact-Probability_Matrix'!$C$4:$C$8,0),MATCH($P186,'Impact-Probability_Matrix'!$C$4:$G$4,0))),"-")</f>
        <v>M</v>
      </c>
      <c r="T186" s="244"/>
      <c r="AD186" s="127">
        <v>171</v>
      </c>
      <c r="AE186" s="162" t="str">
        <f t="shared" ca="1" si="30"/>
        <v>RIIO-T2 Business Plan</v>
      </c>
      <c r="AF186" s="162" t="str">
        <f t="shared" ca="1" si="30"/>
        <v>B4.6_Scheme_Output_Profile</v>
      </c>
      <c r="AG186" s="162">
        <f t="shared" ca="1" si="30"/>
        <v>0</v>
      </c>
      <c r="AH186" s="162">
        <f t="shared" ca="1" si="30"/>
        <v>0</v>
      </c>
    </row>
    <row r="187" spans="1:34" ht="34.5" thickBot="1" x14ac:dyDescent="0.25">
      <c r="A187" s="4">
        <f t="shared" si="24"/>
        <v>172</v>
      </c>
      <c r="B187" s="58" t="str">
        <f t="shared" ca="1" si="28"/>
        <v>RIIO-T2 Business Plan</v>
      </c>
      <c r="C187" s="58" t="str">
        <f t="shared" ca="1" si="29"/>
        <v>B4.7_Excl_Services
0</v>
      </c>
      <c r="D187" s="163">
        <f t="shared" si="25"/>
        <v>2</v>
      </c>
      <c r="E187" s="164">
        <v>1</v>
      </c>
      <c r="F187" s="164">
        <v>1</v>
      </c>
      <c r="G187" s="164">
        <v>2</v>
      </c>
      <c r="H187" s="165">
        <v>1</v>
      </c>
      <c r="I187" s="166">
        <v>4</v>
      </c>
      <c r="J187" s="167">
        <v>2</v>
      </c>
      <c r="K187" s="167">
        <v>4</v>
      </c>
      <c r="L187" s="168">
        <v>3</v>
      </c>
      <c r="M187" s="169">
        <v>1</v>
      </c>
      <c r="N187" s="167">
        <v>1</v>
      </c>
      <c r="O187" s="167">
        <v>2</v>
      </c>
      <c r="P187" s="60">
        <f t="shared" si="26"/>
        <v>3</v>
      </c>
      <c r="Q187" s="61"/>
      <c r="R187" s="60" t="str">
        <f ca="1">IFERROR(IF($B187="","",INDEX('Impact-Probability_Matrix'!$C$4:$G$8,MATCH($D187,'Impact-Probability_Matrix'!$C$4:$C$8,0),MATCH($P187,'Impact-Probability_Matrix'!$C$4:$G$4,0))),"-")</f>
        <v>M</v>
      </c>
      <c r="T187" s="244"/>
      <c r="AD187" s="127">
        <v>172</v>
      </c>
      <c r="AE187" s="162" t="str">
        <f t="shared" ca="1" si="30"/>
        <v>RIIO-T2 Business Plan</v>
      </c>
      <c r="AF187" s="162" t="str">
        <f t="shared" ca="1" si="30"/>
        <v>B4.7_Excl_Services</v>
      </c>
      <c r="AG187" s="162">
        <f t="shared" ca="1" si="30"/>
        <v>0</v>
      </c>
      <c r="AH187" s="162">
        <f t="shared" ca="1" si="30"/>
        <v>0</v>
      </c>
    </row>
    <row r="188" spans="1:34" ht="34.5" thickBot="1" x14ac:dyDescent="0.25">
      <c r="A188" s="4">
        <f t="shared" si="24"/>
        <v>173</v>
      </c>
      <c r="B188" s="58" t="str">
        <f t="shared" ca="1" si="28"/>
        <v>RIIO-T2 Business Plan</v>
      </c>
      <c r="C188" s="58" t="str">
        <f t="shared" ca="1" si="29"/>
        <v>B4.8_Risk_and_Contingency
0</v>
      </c>
      <c r="D188" s="163">
        <f t="shared" si="25"/>
        <v>2</v>
      </c>
      <c r="E188" s="164">
        <v>1</v>
      </c>
      <c r="F188" s="164">
        <v>1</v>
      </c>
      <c r="G188" s="164">
        <v>2</v>
      </c>
      <c r="H188" s="165">
        <v>1</v>
      </c>
      <c r="I188" s="166">
        <v>2</v>
      </c>
      <c r="J188" s="167">
        <v>2</v>
      </c>
      <c r="K188" s="167">
        <v>3</v>
      </c>
      <c r="L188" s="168">
        <v>2</v>
      </c>
      <c r="M188" s="169">
        <v>1</v>
      </c>
      <c r="N188" s="167">
        <v>1</v>
      </c>
      <c r="O188" s="167">
        <v>1</v>
      </c>
      <c r="P188" s="60">
        <f t="shared" si="26"/>
        <v>2</v>
      </c>
      <c r="Q188" s="61"/>
      <c r="R188" s="60" t="str">
        <f ca="1">IFERROR(IF($B188="","",INDEX('Impact-Probability_Matrix'!$C$4:$G$8,MATCH($D188,'Impact-Probability_Matrix'!$C$4:$C$8,0),MATCH($P188,'Impact-Probability_Matrix'!$C$4:$G$4,0))),"-")</f>
        <v>M</v>
      </c>
      <c r="T188" s="244"/>
      <c r="AD188" s="127">
        <v>173</v>
      </c>
      <c r="AE188" s="162" t="str">
        <f t="shared" ca="1" si="30"/>
        <v>RIIO-T2 Business Plan</v>
      </c>
      <c r="AF188" s="162" t="str">
        <f t="shared" ca="1" si="30"/>
        <v>B4.8_Risk_and_Contingency</v>
      </c>
      <c r="AG188" s="162">
        <f t="shared" ca="1" si="30"/>
        <v>0</v>
      </c>
      <c r="AH188" s="162">
        <f t="shared" ca="1" si="30"/>
        <v>0</v>
      </c>
    </row>
    <row r="189" spans="1:34" ht="34.5" thickBot="1" x14ac:dyDescent="0.25">
      <c r="A189" s="4">
        <f t="shared" ref="A189:A232" si="31">AD189</f>
        <v>174</v>
      </c>
      <c r="B189" s="58" t="str">
        <f t="shared" ref="B189:B232" ca="1" si="32">IF(OR($AE189=0,$AH189="No"),"",AE189)</f>
        <v>RIIO-T2 Business Plan</v>
      </c>
      <c r="C189" s="58" t="str">
        <f t="shared" ref="C189:C232" ca="1" si="33">IF(OR($AE189=0,$AH189="No"),"",AF189&amp;CHAR(10)&amp;CHAR(10)&amp;AG189)</f>
        <v>B4.9_SWW_Memo
0</v>
      </c>
      <c r="D189" s="163">
        <f t="shared" si="25"/>
        <v>2</v>
      </c>
      <c r="E189" s="164">
        <v>1</v>
      </c>
      <c r="F189" s="164">
        <v>1</v>
      </c>
      <c r="G189" s="164">
        <v>2</v>
      </c>
      <c r="H189" s="165">
        <v>1</v>
      </c>
      <c r="I189" s="166">
        <v>4</v>
      </c>
      <c r="J189" s="167">
        <v>2</v>
      </c>
      <c r="K189" s="167">
        <v>4</v>
      </c>
      <c r="L189" s="168">
        <v>3</v>
      </c>
      <c r="M189" s="169">
        <v>1</v>
      </c>
      <c r="N189" s="167">
        <v>1</v>
      </c>
      <c r="O189" s="167">
        <v>2</v>
      </c>
      <c r="P189" s="60">
        <f t="shared" si="26"/>
        <v>3</v>
      </c>
      <c r="Q189" s="61"/>
      <c r="R189" s="60" t="str">
        <f ca="1">IFERROR(IF($B189="","",INDEX('Impact-Probability_Matrix'!$C$4:$G$8,MATCH($D189,'Impact-Probability_Matrix'!$C$4:$C$8,0),MATCH($P189,'Impact-Probability_Matrix'!$C$4:$G$4,0))),"-")</f>
        <v>M</v>
      </c>
      <c r="T189" s="244"/>
      <c r="AD189" s="127">
        <v>174</v>
      </c>
      <c r="AE189" s="162" t="str">
        <f t="shared" ca="1" si="30"/>
        <v>RIIO-T2 Business Plan</v>
      </c>
      <c r="AF189" s="162" t="str">
        <f t="shared" ca="1" si="30"/>
        <v>B4.9_SWW_Memo</v>
      </c>
      <c r="AG189" s="162">
        <f t="shared" ca="1" si="30"/>
        <v>0</v>
      </c>
      <c r="AH189" s="162">
        <f t="shared" ca="1" si="30"/>
        <v>0</v>
      </c>
    </row>
    <row r="190" spans="1:34" ht="34.5" thickBot="1" x14ac:dyDescent="0.25">
      <c r="A190" s="4">
        <f t="shared" si="31"/>
        <v>175</v>
      </c>
      <c r="B190" s="58" t="str">
        <f t="shared" ca="1" si="32"/>
        <v>RIIO-T2 Business Plan</v>
      </c>
      <c r="C190" s="58" t="str">
        <f t="shared" ca="1" si="33"/>
        <v>B4.10_Planning_Consent_Req
0</v>
      </c>
      <c r="D190" s="163">
        <f t="shared" si="25"/>
        <v>2</v>
      </c>
      <c r="E190" s="164">
        <v>1</v>
      </c>
      <c r="F190" s="164">
        <v>1</v>
      </c>
      <c r="G190" s="164">
        <v>2</v>
      </c>
      <c r="H190" s="165">
        <v>1</v>
      </c>
      <c r="I190" s="166">
        <v>4</v>
      </c>
      <c r="J190" s="167">
        <v>2</v>
      </c>
      <c r="K190" s="167">
        <v>4</v>
      </c>
      <c r="L190" s="168">
        <v>4</v>
      </c>
      <c r="M190" s="169">
        <v>1</v>
      </c>
      <c r="N190" s="167">
        <v>1</v>
      </c>
      <c r="O190" s="167">
        <v>2</v>
      </c>
      <c r="P190" s="60">
        <f t="shared" si="26"/>
        <v>3</v>
      </c>
      <c r="Q190" s="61"/>
      <c r="R190" s="60" t="str">
        <f ca="1">IFERROR(IF($B190="","",INDEX('Impact-Probability_Matrix'!$C$4:$G$8,MATCH($D190,'Impact-Probability_Matrix'!$C$4:$C$8,0),MATCH($P190,'Impact-Probability_Matrix'!$C$4:$G$4,0))),"-")</f>
        <v>M</v>
      </c>
      <c r="T190" s="244"/>
      <c r="AD190" s="127">
        <v>175</v>
      </c>
      <c r="AE190" s="162" t="str">
        <f t="shared" ca="1" si="30"/>
        <v>RIIO-T2 Business Plan</v>
      </c>
      <c r="AF190" s="162" t="str">
        <f t="shared" ca="1" si="30"/>
        <v>B4.10_Planning_Consent_Req</v>
      </c>
      <c r="AG190" s="162">
        <f t="shared" ca="1" si="30"/>
        <v>0</v>
      </c>
      <c r="AH190" s="162">
        <f t="shared" ca="1" si="30"/>
        <v>0</v>
      </c>
    </row>
    <row r="191" spans="1:34" ht="34.5" thickBot="1" x14ac:dyDescent="0.25">
      <c r="A191" s="4">
        <f t="shared" si="31"/>
        <v>176</v>
      </c>
      <c r="B191" s="58" t="str">
        <f t="shared" ca="1" si="32"/>
        <v>RIIO-T2 Business Plan</v>
      </c>
      <c r="C191" s="58" t="str">
        <f t="shared" ca="1" si="33"/>
        <v>C0.7_Non_Load_Master_Data
0</v>
      </c>
      <c r="D191" s="163">
        <f t="shared" si="25"/>
        <v>2</v>
      </c>
      <c r="E191" s="164">
        <v>1</v>
      </c>
      <c r="F191" s="164">
        <v>1</v>
      </c>
      <c r="G191" s="164">
        <v>2</v>
      </c>
      <c r="H191" s="165">
        <v>1</v>
      </c>
      <c r="I191" s="166">
        <v>4</v>
      </c>
      <c r="J191" s="167">
        <v>2</v>
      </c>
      <c r="K191" s="167">
        <v>4</v>
      </c>
      <c r="L191" s="168">
        <v>3</v>
      </c>
      <c r="M191" s="169">
        <v>1</v>
      </c>
      <c r="N191" s="167">
        <v>1</v>
      </c>
      <c r="O191" s="167">
        <v>2</v>
      </c>
      <c r="P191" s="60">
        <f t="shared" si="26"/>
        <v>3</v>
      </c>
      <c r="Q191" s="61"/>
      <c r="R191" s="60" t="str">
        <f ca="1">IFERROR(IF($B191="","",INDEX('Impact-Probability_Matrix'!$C$4:$G$8,MATCH($D191,'Impact-Probability_Matrix'!$C$4:$C$8,0),MATCH($P191,'Impact-Probability_Matrix'!$C$4:$G$4,0))),"-")</f>
        <v>M</v>
      </c>
      <c r="T191" s="244"/>
      <c r="AD191" s="127">
        <v>176</v>
      </c>
      <c r="AE191" s="162" t="str">
        <f t="shared" ca="1" si="30"/>
        <v>RIIO-T2 Business Plan</v>
      </c>
      <c r="AF191" s="162" t="str">
        <f t="shared" ca="1" si="30"/>
        <v>C0.7_Non_Load_Master_Data</v>
      </c>
      <c r="AG191" s="162">
        <f t="shared" ca="1" si="30"/>
        <v>0</v>
      </c>
      <c r="AH191" s="162">
        <f t="shared" ca="1" si="30"/>
        <v>0</v>
      </c>
    </row>
    <row r="192" spans="1:34" ht="34.5" thickBot="1" x14ac:dyDescent="0.25">
      <c r="A192" s="4">
        <f t="shared" ref="A192:A222" si="34">AD192</f>
        <v>177</v>
      </c>
      <c r="B192" s="58" t="str">
        <f t="shared" ref="B192:B222" ca="1" si="35">IF(OR($AE192=0,$AH192="No"),"",AE192)</f>
        <v>RIIO-T2 Business Plan</v>
      </c>
      <c r="C192" s="58" t="str">
        <f t="shared" ref="C192:C222" ca="1" si="36">IF(OR($AE192=0,$AH192="No"),"",AF192&amp;CHAR(10)&amp;CHAR(10)&amp;AG192)</f>
        <v>C2.2a_Scheme_Summary_AP
0</v>
      </c>
      <c r="D192" s="163">
        <f t="shared" si="25"/>
        <v>4</v>
      </c>
      <c r="E192" s="164">
        <v>1</v>
      </c>
      <c r="F192" s="164">
        <v>3</v>
      </c>
      <c r="G192" s="164">
        <v>4</v>
      </c>
      <c r="H192" s="165">
        <v>1</v>
      </c>
      <c r="I192" s="166">
        <v>4</v>
      </c>
      <c r="J192" s="167">
        <v>2</v>
      </c>
      <c r="K192" s="167">
        <v>4</v>
      </c>
      <c r="L192" s="168">
        <v>3</v>
      </c>
      <c r="M192" s="169">
        <v>1</v>
      </c>
      <c r="N192" s="167">
        <v>1</v>
      </c>
      <c r="O192" s="167">
        <v>1</v>
      </c>
      <c r="P192" s="60">
        <f t="shared" si="26"/>
        <v>3</v>
      </c>
      <c r="Q192" s="61"/>
      <c r="R192" s="60" t="str">
        <f ca="1">IFERROR(IF($B192="","",INDEX('Impact-Probability_Matrix'!$C$4:$G$8,MATCH($D192,'Impact-Probability_Matrix'!$C$4:$C$8,0),MATCH($P192,'Impact-Probability_Matrix'!$C$4:$G$4,0))),"-")</f>
        <v>C</v>
      </c>
      <c r="T192" s="244"/>
      <c r="AD192" s="127">
        <v>177</v>
      </c>
      <c r="AE192" s="162" t="str">
        <f t="shared" ca="1" si="30"/>
        <v>RIIO-T2 Business Plan</v>
      </c>
      <c r="AF192" s="162" t="str">
        <f t="shared" ca="1" si="30"/>
        <v>C2.2a_Scheme_Summary_AP</v>
      </c>
      <c r="AG192" s="162">
        <f t="shared" ca="1" si="30"/>
        <v>0</v>
      </c>
      <c r="AH192" s="162">
        <f t="shared" ca="1" si="30"/>
        <v>0</v>
      </c>
    </row>
    <row r="193" spans="1:34" ht="34.5" thickBot="1" x14ac:dyDescent="0.25">
      <c r="A193" s="4">
        <f t="shared" si="34"/>
        <v>178</v>
      </c>
      <c r="B193" s="58" t="str">
        <f t="shared" ca="1" si="35"/>
        <v>RIIO-T2 Business Plan</v>
      </c>
      <c r="C193" s="58" t="str">
        <f t="shared" ca="1" si="36"/>
        <v>C2.2a_Scheme_Summary_CI
0</v>
      </c>
      <c r="D193" s="163">
        <f t="shared" si="25"/>
        <v>4</v>
      </c>
      <c r="E193" s="164">
        <v>1</v>
      </c>
      <c r="F193" s="164">
        <v>3</v>
      </c>
      <c r="G193" s="164">
        <v>4</v>
      </c>
      <c r="H193" s="165">
        <v>1</v>
      </c>
      <c r="I193" s="166">
        <v>4</v>
      </c>
      <c r="J193" s="167">
        <v>2</v>
      </c>
      <c r="K193" s="167">
        <v>4</v>
      </c>
      <c r="L193" s="168">
        <v>3</v>
      </c>
      <c r="M193" s="169">
        <v>1</v>
      </c>
      <c r="N193" s="167">
        <v>1</v>
      </c>
      <c r="O193" s="167">
        <v>1</v>
      </c>
      <c r="P193" s="60">
        <f t="shared" si="26"/>
        <v>3</v>
      </c>
      <c r="Q193" s="61"/>
      <c r="R193" s="60" t="str">
        <f ca="1">IFERROR(IF($B193="","",INDEX('Impact-Probability_Matrix'!$C$4:$G$8,MATCH($D193,'Impact-Probability_Matrix'!$C$4:$C$8,0),MATCH($P193,'Impact-Probability_Matrix'!$C$4:$G$4,0))),"-")</f>
        <v>C</v>
      </c>
      <c r="T193" s="244"/>
      <c r="AD193" s="127">
        <v>178</v>
      </c>
      <c r="AE193" s="162" t="str">
        <f t="shared" ca="1" si="30"/>
        <v>RIIO-T2 Business Plan</v>
      </c>
      <c r="AF193" s="162" t="str">
        <f t="shared" ca="1" si="30"/>
        <v>C2.2a_Scheme_Summary_CI</v>
      </c>
      <c r="AG193" s="162">
        <f t="shared" ca="1" si="30"/>
        <v>0</v>
      </c>
      <c r="AH193" s="162">
        <f t="shared" ca="1" si="30"/>
        <v>0</v>
      </c>
    </row>
    <row r="194" spans="1:34" ht="34.5" thickBot="1" x14ac:dyDescent="0.25">
      <c r="A194" s="4">
        <f t="shared" si="34"/>
        <v>179</v>
      </c>
      <c r="B194" s="58" t="str">
        <f t="shared" ca="1" si="35"/>
        <v>RIIO-T2 Business Plan</v>
      </c>
      <c r="C194" s="58" t="str">
        <f t="shared" ca="1" si="36"/>
        <v>C2.4b_Asset_Cost_List
0</v>
      </c>
      <c r="D194" s="163">
        <f t="shared" si="25"/>
        <v>1</v>
      </c>
      <c r="E194" s="164">
        <v>1</v>
      </c>
      <c r="F194" s="164">
        <v>1</v>
      </c>
      <c r="G194" s="164">
        <v>1</v>
      </c>
      <c r="H194" s="165">
        <v>1</v>
      </c>
      <c r="I194" s="166">
        <v>2</v>
      </c>
      <c r="J194" s="167">
        <v>2</v>
      </c>
      <c r="K194" s="167">
        <v>4</v>
      </c>
      <c r="L194" s="168">
        <v>4</v>
      </c>
      <c r="M194" s="169">
        <v>1</v>
      </c>
      <c r="N194" s="167">
        <v>1</v>
      </c>
      <c r="O194" s="167">
        <v>1</v>
      </c>
      <c r="P194" s="60">
        <f t="shared" si="26"/>
        <v>3</v>
      </c>
      <c r="Q194" s="61"/>
      <c r="R194" s="60" t="str">
        <f ca="1">IFERROR(IF($B194="","",INDEX('Impact-Probability_Matrix'!$C$4:$G$8,MATCH($D194,'Impact-Probability_Matrix'!$C$4:$C$8,0),MATCH($P194,'Impact-Probability_Matrix'!$C$4:$G$4,0))),"-")</f>
        <v>L</v>
      </c>
      <c r="T194" s="244"/>
      <c r="AD194" s="127">
        <v>179</v>
      </c>
      <c r="AE194" s="162" t="str">
        <f t="shared" ca="1" si="30"/>
        <v>RIIO-T2 Business Plan</v>
      </c>
      <c r="AF194" s="162" t="str">
        <f t="shared" ca="1" si="30"/>
        <v>C2.4b_Asset_Cost_List</v>
      </c>
      <c r="AG194" s="162">
        <f t="shared" ca="1" si="30"/>
        <v>0</v>
      </c>
      <c r="AH194" s="162">
        <f t="shared" ca="1" si="30"/>
        <v>0</v>
      </c>
    </row>
    <row r="195" spans="1:34" ht="34.5" thickBot="1" x14ac:dyDescent="0.25">
      <c r="A195" s="4">
        <f t="shared" si="34"/>
        <v>180</v>
      </c>
      <c r="B195" s="58" t="str">
        <f t="shared" ca="1" si="35"/>
        <v>RIIO-T2 Business Plan</v>
      </c>
      <c r="C195" s="58" t="str">
        <f t="shared" ca="1" si="36"/>
        <v>C2.5_Scheme_Asset_Breakdown
0</v>
      </c>
      <c r="D195" s="163">
        <f t="shared" si="25"/>
        <v>4</v>
      </c>
      <c r="E195" s="164">
        <v>1</v>
      </c>
      <c r="F195" s="164">
        <v>3</v>
      </c>
      <c r="G195" s="164">
        <v>4</v>
      </c>
      <c r="H195" s="165">
        <v>1</v>
      </c>
      <c r="I195" s="166">
        <v>4</v>
      </c>
      <c r="J195" s="167">
        <v>2</v>
      </c>
      <c r="K195" s="167">
        <v>4</v>
      </c>
      <c r="L195" s="168">
        <v>3</v>
      </c>
      <c r="M195" s="169">
        <v>1</v>
      </c>
      <c r="N195" s="167">
        <v>1</v>
      </c>
      <c r="O195" s="167">
        <v>1</v>
      </c>
      <c r="P195" s="60">
        <f t="shared" si="26"/>
        <v>3</v>
      </c>
      <c r="Q195" s="61"/>
      <c r="R195" s="60" t="str">
        <f ca="1">IFERROR(IF($B195="","",INDEX('Impact-Probability_Matrix'!$C$4:$G$8,MATCH($D195,'Impact-Probability_Matrix'!$C$4:$C$8,0),MATCH($P195,'Impact-Probability_Matrix'!$C$4:$G$4,0))),"-")</f>
        <v>C</v>
      </c>
      <c r="T195" s="244"/>
      <c r="AD195" s="127">
        <v>180</v>
      </c>
      <c r="AE195" s="162" t="str">
        <f t="shared" ca="1" si="30"/>
        <v>RIIO-T2 Business Plan</v>
      </c>
      <c r="AF195" s="162" t="str">
        <f t="shared" ca="1" si="30"/>
        <v>C2.5_Scheme_Asset_Breakdown</v>
      </c>
      <c r="AG195" s="162">
        <f t="shared" ca="1" si="30"/>
        <v>0</v>
      </c>
      <c r="AH195" s="162">
        <f t="shared" ca="1" si="30"/>
        <v>0</v>
      </c>
    </row>
    <row r="196" spans="1:34" ht="34.5" thickBot="1" x14ac:dyDescent="0.25">
      <c r="A196" s="4">
        <f t="shared" si="34"/>
        <v>181</v>
      </c>
      <c r="B196" s="58" t="str">
        <f t="shared" ca="1" si="35"/>
        <v>RIIO-T2 Business Plan</v>
      </c>
      <c r="C196" s="58" t="str">
        <f t="shared" ca="1" si="36"/>
        <v>C2.5a_Scheme_Asset_Breakdown
0</v>
      </c>
      <c r="D196" s="163">
        <f t="shared" si="25"/>
        <v>4</v>
      </c>
      <c r="E196" s="164">
        <v>1</v>
      </c>
      <c r="F196" s="164">
        <v>3</v>
      </c>
      <c r="G196" s="164">
        <v>4</v>
      </c>
      <c r="H196" s="165">
        <v>1</v>
      </c>
      <c r="I196" s="166">
        <v>4</v>
      </c>
      <c r="J196" s="167">
        <v>2</v>
      </c>
      <c r="K196" s="167">
        <v>4</v>
      </c>
      <c r="L196" s="168">
        <v>3</v>
      </c>
      <c r="M196" s="169">
        <v>1</v>
      </c>
      <c r="N196" s="167">
        <v>1</v>
      </c>
      <c r="O196" s="167">
        <v>1</v>
      </c>
      <c r="P196" s="60">
        <f t="shared" si="26"/>
        <v>3</v>
      </c>
      <c r="Q196" s="61"/>
      <c r="R196" s="60" t="str">
        <f ca="1">IFERROR(IF($B196="","",INDEX('Impact-Probability_Matrix'!$C$4:$G$8,MATCH($D196,'Impact-Probability_Matrix'!$C$4:$C$8,0),MATCH($P196,'Impact-Probability_Matrix'!$C$4:$G$4,0))),"-")</f>
        <v>C</v>
      </c>
      <c r="T196" s="244"/>
      <c r="AD196" s="127">
        <v>181</v>
      </c>
      <c r="AE196" s="162" t="str">
        <f t="shared" ca="1" si="30"/>
        <v>RIIO-T2 Business Plan</v>
      </c>
      <c r="AF196" s="162" t="str">
        <f t="shared" ca="1" si="30"/>
        <v>C2.5a_Scheme_Asset_Breakdown</v>
      </c>
      <c r="AG196" s="162">
        <f t="shared" ca="1" si="30"/>
        <v>0</v>
      </c>
      <c r="AH196" s="162">
        <f t="shared" ca="1" si="30"/>
        <v>0</v>
      </c>
    </row>
    <row r="197" spans="1:34" ht="34.5" thickBot="1" x14ac:dyDescent="0.25">
      <c r="A197" s="4">
        <f t="shared" si="34"/>
        <v>182</v>
      </c>
      <c r="B197" s="58" t="str">
        <f t="shared" ca="1" si="35"/>
        <v>RIIO-T2 Business Plan</v>
      </c>
      <c r="C197" s="58" t="str">
        <f t="shared" ca="1" si="36"/>
        <v>C2.7_Replacement
0</v>
      </c>
      <c r="D197" s="163">
        <f t="shared" si="25"/>
        <v>4</v>
      </c>
      <c r="E197" s="164">
        <v>1</v>
      </c>
      <c r="F197" s="164">
        <v>3</v>
      </c>
      <c r="G197" s="164">
        <v>4</v>
      </c>
      <c r="H197" s="165">
        <v>1</v>
      </c>
      <c r="I197" s="166">
        <v>4</v>
      </c>
      <c r="J197" s="167">
        <v>2</v>
      </c>
      <c r="K197" s="167">
        <v>4</v>
      </c>
      <c r="L197" s="168">
        <v>3</v>
      </c>
      <c r="M197" s="169">
        <v>1</v>
      </c>
      <c r="N197" s="167">
        <v>1</v>
      </c>
      <c r="O197" s="167">
        <v>2</v>
      </c>
      <c r="P197" s="60">
        <f t="shared" si="26"/>
        <v>3</v>
      </c>
      <c r="Q197" s="61"/>
      <c r="R197" s="60" t="str">
        <f ca="1">IFERROR(IF($B197="","",INDEX('Impact-Probability_Matrix'!$C$4:$G$8,MATCH($D197,'Impact-Probability_Matrix'!$C$4:$C$8,0),MATCH($P197,'Impact-Probability_Matrix'!$C$4:$G$4,0))),"-")</f>
        <v>C</v>
      </c>
      <c r="T197" s="244"/>
      <c r="AD197" s="127">
        <v>182</v>
      </c>
      <c r="AE197" s="162" t="str">
        <f t="shared" ca="1" si="30"/>
        <v>RIIO-T2 Business Plan</v>
      </c>
      <c r="AF197" s="162" t="str">
        <f t="shared" ca="1" si="30"/>
        <v>C2.7_Replacement</v>
      </c>
      <c r="AG197" s="162">
        <f t="shared" ca="1" si="30"/>
        <v>0</v>
      </c>
      <c r="AH197" s="162">
        <f t="shared" ca="1" si="30"/>
        <v>0</v>
      </c>
    </row>
    <row r="198" spans="1:34" ht="34.5" thickBot="1" x14ac:dyDescent="0.25">
      <c r="A198" s="4">
        <f t="shared" si="34"/>
        <v>183</v>
      </c>
      <c r="B198" s="58" t="str">
        <f t="shared" ca="1" si="35"/>
        <v>RIIO-T2 Business Plan</v>
      </c>
      <c r="C198" s="58" t="str">
        <f t="shared" ca="1" si="36"/>
        <v>C2.8_Refurb_Major
0</v>
      </c>
      <c r="D198" s="163">
        <f t="shared" si="25"/>
        <v>3</v>
      </c>
      <c r="E198" s="164">
        <v>1</v>
      </c>
      <c r="F198" s="164">
        <v>3</v>
      </c>
      <c r="G198" s="164">
        <v>3</v>
      </c>
      <c r="H198" s="165">
        <v>1</v>
      </c>
      <c r="I198" s="166">
        <v>4</v>
      </c>
      <c r="J198" s="167">
        <v>2</v>
      </c>
      <c r="K198" s="167">
        <v>4</v>
      </c>
      <c r="L198" s="168">
        <v>4</v>
      </c>
      <c r="M198" s="169">
        <v>1</v>
      </c>
      <c r="N198" s="167">
        <v>1</v>
      </c>
      <c r="O198" s="167">
        <v>2</v>
      </c>
      <c r="P198" s="60">
        <f t="shared" si="26"/>
        <v>3</v>
      </c>
      <c r="Q198" s="61"/>
      <c r="R198" s="60" t="str">
        <f ca="1">IFERROR(IF($B198="","",INDEX('Impact-Probability_Matrix'!$C$4:$G$8,MATCH($D198,'Impact-Probability_Matrix'!$C$4:$C$8,0),MATCH($P198,'Impact-Probability_Matrix'!$C$4:$G$4,0))),"-")</f>
        <v>H</v>
      </c>
      <c r="T198" s="244"/>
      <c r="AD198" s="127">
        <v>183</v>
      </c>
      <c r="AE198" s="162" t="str">
        <f t="shared" ca="1" si="30"/>
        <v>RIIO-T2 Business Plan</v>
      </c>
      <c r="AF198" s="162" t="str">
        <f t="shared" ca="1" si="30"/>
        <v>C2.8_Refurb_Major</v>
      </c>
      <c r="AG198" s="162">
        <f t="shared" ca="1" si="30"/>
        <v>0</v>
      </c>
      <c r="AH198" s="162">
        <f t="shared" ca="1" si="30"/>
        <v>0</v>
      </c>
    </row>
    <row r="199" spans="1:34" ht="34.5" thickBot="1" x14ac:dyDescent="0.25">
      <c r="A199" s="4">
        <f t="shared" si="34"/>
        <v>184</v>
      </c>
      <c r="B199" s="58" t="str">
        <f t="shared" ca="1" si="35"/>
        <v>RIIO-T2 Business Plan</v>
      </c>
      <c r="C199" s="58" t="str">
        <f t="shared" ca="1" si="36"/>
        <v>C2.9_Refurb_Minor
0</v>
      </c>
      <c r="D199" s="163">
        <f t="shared" si="25"/>
        <v>3</v>
      </c>
      <c r="E199" s="164">
        <v>1</v>
      </c>
      <c r="F199" s="164">
        <v>2</v>
      </c>
      <c r="G199" s="164">
        <v>3</v>
      </c>
      <c r="H199" s="165">
        <v>1</v>
      </c>
      <c r="I199" s="166">
        <v>4</v>
      </c>
      <c r="J199" s="167">
        <v>2</v>
      </c>
      <c r="K199" s="167">
        <v>4</v>
      </c>
      <c r="L199" s="168">
        <v>4</v>
      </c>
      <c r="M199" s="169">
        <v>1</v>
      </c>
      <c r="N199" s="167">
        <v>1</v>
      </c>
      <c r="O199" s="167">
        <v>2</v>
      </c>
      <c r="P199" s="60">
        <f t="shared" si="26"/>
        <v>3</v>
      </c>
      <c r="Q199" s="61"/>
      <c r="R199" s="60" t="str">
        <f ca="1">IFERROR(IF($B199="","",INDEX('Impact-Probability_Matrix'!$C$4:$G$8,MATCH($D199,'Impact-Probability_Matrix'!$C$4:$C$8,0),MATCH($P199,'Impact-Probability_Matrix'!$C$4:$G$4,0))),"-")</f>
        <v>H</v>
      </c>
      <c r="T199" s="244"/>
      <c r="AD199" s="127">
        <v>184</v>
      </c>
      <c r="AE199" s="162" t="str">
        <f t="shared" ca="1" si="30"/>
        <v>RIIO-T2 Business Plan</v>
      </c>
      <c r="AF199" s="162" t="str">
        <f t="shared" ca="1" si="30"/>
        <v>C2.9_Refurb_Minor</v>
      </c>
      <c r="AG199" s="162">
        <f t="shared" ca="1" si="30"/>
        <v>0</v>
      </c>
      <c r="AH199" s="162">
        <f t="shared" ca="1" si="30"/>
        <v>0</v>
      </c>
    </row>
    <row r="200" spans="1:34" ht="34.5" thickBot="1" x14ac:dyDescent="0.25">
      <c r="A200" s="4">
        <f t="shared" si="34"/>
        <v>185</v>
      </c>
      <c r="B200" s="58" t="str">
        <f t="shared" ca="1" si="35"/>
        <v>RIIO-T2 Business Plan</v>
      </c>
      <c r="C200" s="58" t="str">
        <f t="shared" ca="1" si="36"/>
        <v>C2.10_Decommissioning
0</v>
      </c>
      <c r="D200" s="163">
        <f t="shared" si="25"/>
        <v>3</v>
      </c>
      <c r="E200" s="164">
        <v>1</v>
      </c>
      <c r="F200" s="164">
        <v>1</v>
      </c>
      <c r="G200" s="164">
        <v>3</v>
      </c>
      <c r="H200" s="165">
        <v>1</v>
      </c>
      <c r="I200" s="166">
        <v>4</v>
      </c>
      <c r="J200" s="167">
        <v>2</v>
      </c>
      <c r="K200" s="167">
        <v>4</v>
      </c>
      <c r="L200" s="168">
        <v>4</v>
      </c>
      <c r="M200" s="169">
        <v>1</v>
      </c>
      <c r="N200" s="167">
        <v>1</v>
      </c>
      <c r="O200" s="167">
        <v>2</v>
      </c>
      <c r="P200" s="60">
        <f t="shared" si="26"/>
        <v>3</v>
      </c>
      <c r="Q200" s="61"/>
      <c r="R200" s="60" t="str">
        <f ca="1">IFERROR(IF($B200="","",INDEX('Impact-Probability_Matrix'!$C$4:$G$8,MATCH($D200,'Impact-Probability_Matrix'!$C$4:$C$8,0),MATCH($P200,'Impact-Probability_Matrix'!$C$4:$G$4,0))),"-")</f>
        <v>H</v>
      </c>
      <c r="T200" s="244"/>
      <c r="AD200" s="127">
        <v>185</v>
      </c>
      <c r="AE200" s="162" t="str">
        <f t="shared" ca="1" si="30"/>
        <v>RIIO-T2 Business Plan</v>
      </c>
      <c r="AF200" s="162" t="str">
        <f t="shared" ca="1" si="30"/>
        <v>C2.10_Decommissioning</v>
      </c>
      <c r="AG200" s="162">
        <f t="shared" ca="1" si="30"/>
        <v>0</v>
      </c>
      <c r="AH200" s="162">
        <f t="shared" ca="1" si="30"/>
        <v>0</v>
      </c>
    </row>
    <row r="201" spans="1:34" ht="34.5" thickBot="1" x14ac:dyDescent="0.25">
      <c r="A201" s="4">
        <f t="shared" si="34"/>
        <v>186</v>
      </c>
      <c r="B201" s="58" t="str">
        <f t="shared" ca="1" si="35"/>
        <v>RIIO-T2 Business Plan</v>
      </c>
      <c r="C201" s="58" t="str">
        <f t="shared" ca="1" si="36"/>
        <v>C2.11_Spares
0</v>
      </c>
      <c r="D201" s="163">
        <f t="shared" si="25"/>
        <v>3</v>
      </c>
      <c r="E201" s="164">
        <v>1</v>
      </c>
      <c r="F201" s="164">
        <v>1</v>
      </c>
      <c r="G201" s="164">
        <v>3</v>
      </c>
      <c r="H201" s="165">
        <v>1</v>
      </c>
      <c r="I201" s="166">
        <v>4</v>
      </c>
      <c r="J201" s="167">
        <v>2</v>
      </c>
      <c r="K201" s="167">
        <v>4</v>
      </c>
      <c r="L201" s="168">
        <v>4</v>
      </c>
      <c r="M201" s="169">
        <v>1</v>
      </c>
      <c r="N201" s="167">
        <v>1</v>
      </c>
      <c r="O201" s="167">
        <v>2</v>
      </c>
      <c r="P201" s="60">
        <f t="shared" si="26"/>
        <v>3</v>
      </c>
      <c r="Q201" s="61"/>
      <c r="R201" s="60" t="str">
        <f ca="1">IFERROR(IF($B201="","",INDEX('Impact-Probability_Matrix'!$C$4:$G$8,MATCH($D201,'Impact-Probability_Matrix'!$C$4:$C$8,0),MATCH($P201,'Impact-Probability_Matrix'!$C$4:$G$4,0))),"-")</f>
        <v>H</v>
      </c>
      <c r="T201" s="244"/>
      <c r="AD201" s="127">
        <v>186</v>
      </c>
      <c r="AE201" s="162" t="str">
        <f t="shared" ca="1" si="30"/>
        <v>RIIO-T2 Business Plan</v>
      </c>
      <c r="AF201" s="162" t="str">
        <f t="shared" ca="1" si="30"/>
        <v>C2.11_Spares</v>
      </c>
      <c r="AG201" s="162">
        <f t="shared" ca="1" si="30"/>
        <v>0</v>
      </c>
      <c r="AH201" s="162">
        <f t="shared" ca="1" si="30"/>
        <v>0</v>
      </c>
    </row>
    <row r="202" spans="1:34" ht="34.5" thickBot="1" x14ac:dyDescent="0.25">
      <c r="A202" s="4">
        <f t="shared" si="34"/>
        <v>187</v>
      </c>
      <c r="B202" s="58" t="str">
        <f t="shared" ca="1" si="35"/>
        <v>RIIO-T2 Business Plan</v>
      </c>
      <c r="C202" s="58" t="str">
        <f t="shared" ca="1" si="36"/>
        <v>C2.12_Black_Start
0</v>
      </c>
      <c r="D202" s="163">
        <f t="shared" si="25"/>
        <v>3</v>
      </c>
      <c r="E202" s="164">
        <v>1</v>
      </c>
      <c r="F202" s="164">
        <v>1</v>
      </c>
      <c r="G202" s="164">
        <v>3</v>
      </c>
      <c r="H202" s="165">
        <v>1</v>
      </c>
      <c r="I202" s="166">
        <v>4</v>
      </c>
      <c r="J202" s="167">
        <v>2</v>
      </c>
      <c r="K202" s="167">
        <v>4</v>
      </c>
      <c r="L202" s="168">
        <v>4</v>
      </c>
      <c r="M202" s="169">
        <v>1</v>
      </c>
      <c r="N202" s="167">
        <v>1</v>
      </c>
      <c r="O202" s="167">
        <v>2</v>
      </c>
      <c r="P202" s="60">
        <f t="shared" si="26"/>
        <v>3</v>
      </c>
      <c r="Q202" s="61"/>
      <c r="R202" s="60" t="str">
        <f ca="1">IFERROR(IF($B202="","",INDEX('Impact-Probability_Matrix'!$C$4:$G$8,MATCH($D202,'Impact-Probability_Matrix'!$C$4:$C$8,0),MATCH($P202,'Impact-Probability_Matrix'!$C$4:$G$4,0))),"-")</f>
        <v>H</v>
      </c>
      <c r="T202" s="244"/>
      <c r="AD202" s="127">
        <v>187</v>
      </c>
      <c r="AE202" s="162" t="str">
        <f t="shared" ca="1" si="30"/>
        <v>RIIO-T2 Business Plan</v>
      </c>
      <c r="AF202" s="162" t="str">
        <f t="shared" ca="1" si="30"/>
        <v>C2.12_Black_Start</v>
      </c>
      <c r="AG202" s="162">
        <f t="shared" ca="1" si="30"/>
        <v>0</v>
      </c>
      <c r="AH202" s="162">
        <f t="shared" ca="1" si="30"/>
        <v>0</v>
      </c>
    </row>
    <row r="203" spans="1:34" ht="34.5" thickBot="1" x14ac:dyDescent="0.25">
      <c r="A203" s="4">
        <f t="shared" si="34"/>
        <v>188</v>
      </c>
      <c r="B203" s="58" t="str">
        <f t="shared" ca="1" si="35"/>
        <v>RIIO-T2 Business Plan</v>
      </c>
      <c r="C203" s="58" t="str">
        <f t="shared" ca="1" si="36"/>
        <v>C2.13_Losses
0</v>
      </c>
      <c r="D203" s="163">
        <f t="shared" si="25"/>
        <v>2</v>
      </c>
      <c r="E203" s="164">
        <v>1</v>
      </c>
      <c r="F203" s="164">
        <v>1</v>
      </c>
      <c r="G203" s="164">
        <v>2</v>
      </c>
      <c r="H203" s="165">
        <v>1</v>
      </c>
      <c r="I203" s="166">
        <v>2</v>
      </c>
      <c r="J203" s="167">
        <v>2</v>
      </c>
      <c r="K203" s="167">
        <v>3</v>
      </c>
      <c r="L203" s="168">
        <v>2</v>
      </c>
      <c r="M203" s="169">
        <v>1</v>
      </c>
      <c r="N203" s="167">
        <v>1</v>
      </c>
      <c r="O203" s="167">
        <v>1</v>
      </c>
      <c r="P203" s="60">
        <f t="shared" si="26"/>
        <v>2</v>
      </c>
      <c r="Q203" s="61"/>
      <c r="R203" s="60" t="str">
        <f ca="1">IFERROR(IF($B203="","",INDEX('Impact-Probability_Matrix'!$C$4:$G$8,MATCH($D203,'Impact-Probability_Matrix'!$C$4:$C$8,0),MATCH($P203,'Impact-Probability_Matrix'!$C$4:$G$4,0))),"-")</f>
        <v>M</v>
      </c>
      <c r="T203" s="244"/>
      <c r="AD203" s="127">
        <v>188</v>
      </c>
      <c r="AE203" s="162" t="str">
        <f t="shared" ca="1" si="30"/>
        <v>RIIO-T2 Business Plan</v>
      </c>
      <c r="AF203" s="162" t="str">
        <f t="shared" ca="1" si="30"/>
        <v>C2.13_Losses</v>
      </c>
      <c r="AG203" s="162">
        <f t="shared" ca="1" si="30"/>
        <v>0</v>
      </c>
      <c r="AH203" s="162">
        <f t="shared" ca="1" si="30"/>
        <v>0</v>
      </c>
    </row>
    <row r="204" spans="1:34" ht="34.5" thickBot="1" x14ac:dyDescent="0.25">
      <c r="A204" s="4">
        <f t="shared" si="34"/>
        <v>189</v>
      </c>
      <c r="B204" s="58" t="str">
        <f t="shared" ca="1" si="35"/>
        <v>RIIO-T2 Business Plan</v>
      </c>
      <c r="C204" s="58" t="str">
        <f t="shared" ca="1" si="36"/>
        <v>C2.20_Faults
0</v>
      </c>
      <c r="D204" s="163">
        <f t="shared" si="25"/>
        <v>1</v>
      </c>
      <c r="E204" s="164">
        <v>1</v>
      </c>
      <c r="F204" s="164">
        <v>1</v>
      </c>
      <c r="G204" s="164">
        <v>1</v>
      </c>
      <c r="H204" s="165">
        <v>1</v>
      </c>
      <c r="I204" s="166">
        <v>4</v>
      </c>
      <c r="J204" s="167">
        <v>3</v>
      </c>
      <c r="K204" s="167">
        <v>4</v>
      </c>
      <c r="L204" s="168">
        <v>3</v>
      </c>
      <c r="M204" s="169">
        <v>1</v>
      </c>
      <c r="N204" s="167">
        <v>1</v>
      </c>
      <c r="O204" s="167">
        <v>1</v>
      </c>
      <c r="P204" s="60">
        <f t="shared" si="26"/>
        <v>3</v>
      </c>
      <c r="Q204" s="61"/>
      <c r="R204" s="60" t="str">
        <f ca="1">IFERROR(IF($B204="","",INDEX('Impact-Probability_Matrix'!$C$4:$G$8,MATCH($D204,'Impact-Probability_Matrix'!$C$4:$C$8,0),MATCH($P204,'Impact-Probability_Matrix'!$C$4:$G$4,0))),"-")</f>
        <v>L</v>
      </c>
      <c r="T204" s="244"/>
      <c r="AD204" s="127">
        <v>189</v>
      </c>
      <c r="AE204" s="162" t="str">
        <f t="shared" ca="1" si="30"/>
        <v>RIIO-T2 Business Plan</v>
      </c>
      <c r="AF204" s="162" t="str">
        <f t="shared" ca="1" si="30"/>
        <v>C2.20_Faults</v>
      </c>
      <c r="AG204" s="162">
        <f t="shared" ca="1" si="30"/>
        <v>0</v>
      </c>
      <c r="AH204" s="162">
        <f t="shared" ca="1" si="30"/>
        <v>0</v>
      </c>
    </row>
    <row r="205" spans="1:34" ht="34.5" thickBot="1" x14ac:dyDescent="0.25">
      <c r="A205" s="4">
        <f t="shared" si="34"/>
        <v>190</v>
      </c>
      <c r="B205" s="58" t="str">
        <f t="shared" ca="1" si="35"/>
        <v>RIIO-T2 Business Plan</v>
      </c>
      <c r="C205" s="58" t="str">
        <f t="shared" ca="1" si="36"/>
        <v>C2.21_Inspections
0</v>
      </c>
      <c r="D205" s="163">
        <f t="shared" si="25"/>
        <v>3</v>
      </c>
      <c r="E205" s="164">
        <v>1</v>
      </c>
      <c r="F205" s="164">
        <v>1</v>
      </c>
      <c r="G205" s="164">
        <v>3</v>
      </c>
      <c r="H205" s="165">
        <v>3</v>
      </c>
      <c r="I205" s="166">
        <v>4</v>
      </c>
      <c r="J205" s="167">
        <v>3</v>
      </c>
      <c r="K205" s="167">
        <v>4</v>
      </c>
      <c r="L205" s="168">
        <v>4</v>
      </c>
      <c r="M205" s="169">
        <v>1</v>
      </c>
      <c r="N205" s="167">
        <v>1</v>
      </c>
      <c r="O205" s="167">
        <v>1</v>
      </c>
      <c r="P205" s="60">
        <f t="shared" si="26"/>
        <v>3</v>
      </c>
      <c r="Q205" s="61"/>
      <c r="R205" s="60" t="str">
        <f ca="1">IFERROR(IF($B205="","",INDEX('Impact-Probability_Matrix'!$C$4:$G$8,MATCH($D205,'Impact-Probability_Matrix'!$C$4:$C$8,0),MATCH($P205,'Impact-Probability_Matrix'!$C$4:$G$4,0))),"-")</f>
        <v>H</v>
      </c>
      <c r="T205" s="244"/>
      <c r="AD205" s="127">
        <v>190</v>
      </c>
      <c r="AE205" s="162" t="str">
        <f t="shared" ca="1" si="30"/>
        <v>RIIO-T2 Business Plan</v>
      </c>
      <c r="AF205" s="162" t="str">
        <f t="shared" ca="1" si="30"/>
        <v>C2.21_Inspections</v>
      </c>
      <c r="AG205" s="162">
        <f t="shared" ca="1" si="30"/>
        <v>0</v>
      </c>
      <c r="AH205" s="162">
        <f t="shared" ca="1" si="30"/>
        <v>0</v>
      </c>
    </row>
    <row r="206" spans="1:34" ht="34.5" thickBot="1" x14ac:dyDescent="0.25">
      <c r="A206" s="4">
        <f t="shared" si="34"/>
        <v>191</v>
      </c>
      <c r="B206" s="58" t="str">
        <f t="shared" ca="1" si="35"/>
        <v>RIIO-T2 Business Plan</v>
      </c>
      <c r="C206" s="58" t="str">
        <f t="shared" ca="1" si="36"/>
        <v>C2.22_Repairs_&amp;_Maint
0</v>
      </c>
      <c r="D206" s="163">
        <f t="shared" si="25"/>
        <v>3</v>
      </c>
      <c r="E206" s="164">
        <v>1</v>
      </c>
      <c r="F206" s="164">
        <v>1</v>
      </c>
      <c r="G206" s="164">
        <v>3</v>
      </c>
      <c r="H206" s="165">
        <v>3</v>
      </c>
      <c r="I206" s="166">
        <v>4</v>
      </c>
      <c r="J206" s="167">
        <v>3</v>
      </c>
      <c r="K206" s="167">
        <v>4</v>
      </c>
      <c r="L206" s="168">
        <v>4</v>
      </c>
      <c r="M206" s="169">
        <v>1</v>
      </c>
      <c r="N206" s="167">
        <v>1</v>
      </c>
      <c r="O206" s="167">
        <v>1</v>
      </c>
      <c r="P206" s="60">
        <f t="shared" si="26"/>
        <v>3</v>
      </c>
      <c r="Q206" s="61"/>
      <c r="R206" s="60" t="str">
        <f ca="1">IFERROR(IF($B206="","",INDEX('Impact-Probability_Matrix'!$C$4:$G$8,MATCH($D206,'Impact-Probability_Matrix'!$C$4:$C$8,0),MATCH($P206,'Impact-Probability_Matrix'!$C$4:$G$4,0))),"-")</f>
        <v>H</v>
      </c>
      <c r="T206" s="244"/>
      <c r="AD206" s="127">
        <v>191</v>
      </c>
      <c r="AE206" s="162" t="str">
        <f t="shared" ca="1" si="30"/>
        <v>RIIO-T2 Business Plan</v>
      </c>
      <c r="AF206" s="162" t="str">
        <f t="shared" ca="1" si="30"/>
        <v>C2.22_Repairs_&amp;_Maint</v>
      </c>
      <c r="AG206" s="162">
        <f t="shared" ca="1" si="30"/>
        <v>0</v>
      </c>
      <c r="AH206" s="162">
        <f t="shared" ca="1" si="30"/>
        <v>0</v>
      </c>
    </row>
    <row r="207" spans="1:34" ht="34.5" thickBot="1" x14ac:dyDescent="0.25">
      <c r="A207" s="4">
        <f t="shared" si="34"/>
        <v>192</v>
      </c>
      <c r="B207" s="58" t="str">
        <f t="shared" ca="1" si="35"/>
        <v>RIIO-T2 Business Plan</v>
      </c>
      <c r="C207" s="58" t="str">
        <f t="shared" ca="1" si="36"/>
        <v>C2.23_Veg_Mgt
0</v>
      </c>
      <c r="D207" s="163">
        <f t="shared" si="25"/>
        <v>3</v>
      </c>
      <c r="E207" s="164">
        <v>1</v>
      </c>
      <c r="F207" s="164">
        <v>1</v>
      </c>
      <c r="G207" s="164">
        <v>3</v>
      </c>
      <c r="H207" s="165">
        <v>3</v>
      </c>
      <c r="I207" s="166">
        <v>3</v>
      </c>
      <c r="J207" s="167">
        <v>3</v>
      </c>
      <c r="K207" s="167">
        <v>3</v>
      </c>
      <c r="L207" s="168">
        <v>3</v>
      </c>
      <c r="M207" s="169">
        <v>1</v>
      </c>
      <c r="N207" s="167">
        <v>1</v>
      </c>
      <c r="O207" s="167">
        <v>1</v>
      </c>
      <c r="P207" s="60">
        <f t="shared" si="26"/>
        <v>2</v>
      </c>
      <c r="Q207" s="61"/>
      <c r="R207" s="60" t="str">
        <f ca="1">IFERROR(IF($B207="","",INDEX('Impact-Probability_Matrix'!$C$4:$G$8,MATCH($D207,'Impact-Probability_Matrix'!$C$4:$C$8,0),MATCH($P207,'Impact-Probability_Matrix'!$C$4:$G$4,0))),"-")</f>
        <v>M</v>
      </c>
      <c r="T207" s="244"/>
      <c r="AD207" s="127">
        <v>192</v>
      </c>
      <c r="AE207" s="162" t="str">
        <f t="shared" ca="1" si="30"/>
        <v>RIIO-T2 Business Plan</v>
      </c>
      <c r="AF207" s="162" t="str">
        <f t="shared" ca="1" si="30"/>
        <v>C2.23_Veg_Mgt</v>
      </c>
      <c r="AG207" s="162">
        <f t="shared" ca="1" si="30"/>
        <v>0</v>
      </c>
      <c r="AH207" s="162">
        <f t="shared" ca="1" si="30"/>
        <v>0</v>
      </c>
    </row>
    <row r="208" spans="1:34" ht="34.5" thickBot="1" x14ac:dyDescent="0.25">
      <c r="A208" s="4">
        <f t="shared" si="34"/>
        <v>193</v>
      </c>
      <c r="B208" s="58" t="str">
        <f t="shared" ca="1" si="35"/>
        <v>RIIO-T2 Business Plan</v>
      </c>
      <c r="C208" s="58" t="str">
        <f t="shared" ca="1" si="36"/>
        <v>C2.24_Legal_&amp;_Safety
0</v>
      </c>
      <c r="D208" s="163">
        <f t="shared" si="25"/>
        <v>3</v>
      </c>
      <c r="E208" s="164">
        <v>1</v>
      </c>
      <c r="F208" s="164">
        <v>1</v>
      </c>
      <c r="G208" s="164">
        <v>3</v>
      </c>
      <c r="H208" s="165">
        <v>3</v>
      </c>
      <c r="I208" s="166">
        <v>4</v>
      </c>
      <c r="J208" s="167">
        <v>3</v>
      </c>
      <c r="K208" s="167">
        <v>4</v>
      </c>
      <c r="L208" s="168">
        <v>4</v>
      </c>
      <c r="M208" s="169">
        <v>1</v>
      </c>
      <c r="N208" s="167">
        <v>1</v>
      </c>
      <c r="O208" s="167">
        <v>1</v>
      </c>
      <c r="P208" s="60">
        <f t="shared" si="26"/>
        <v>3</v>
      </c>
      <c r="Q208" s="61"/>
      <c r="R208" s="60" t="str">
        <f ca="1">IFERROR(IF($B208="","",INDEX('Impact-Probability_Matrix'!$C$4:$G$8,MATCH($D208,'Impact-Probability_Matrix'!$C$4:$C$8,0),MATCH($P208,'Impact-Probability_Matrix'!$C$4:$G$4,0))),"-")</f>
        <v>H</v>
      </c>
      <c r="T208" s="244"/>
      <c r="AD208" s="127">
        <v>193</v>
      </c>
      <c r="AE208" s="162" t="str">
        <f t="shared" ca="1" si="30"/>
        <v>RIIO-T2 Business Plan</v>
      </c>
      <c r="AF208" s="162" t="str">
        <f t="shared" ca="1" si="30"/>
        <v>C2.24_Legal_&amp;_Safety</v>
      </c>
      <c r="AG208" s="162">
        <f t="shared" ca="1" si="30"/>
        <v>0</v>
      </c>
      <c r="AH208" s="162">
        <f t="shared" ca="1" si="30"/>
        <v>0</v>
      </c>
    </row>
    <row r="209" spans="1:34" ht="34.5" thickBot="1" x14ac:dyDescent="0.25">
      <c r="A209" s="4">
        <f t="shared" si="34"/>
        <v>194</v>
      </c>
      <c r="B209" s="58" t="str">
        <f t="shared" ca="1" si="35"/>
        <v>RIIO-T2 Business Plan</v>
      </c>
      <c r="C209" s="58" t="str">
        <f t="shared" ca="1" si="36"/>
        <v>C2.25_Op_Prot_Meas_&amp;_IT_Capex
0</v>
      </c>
      <c r="D209" s="163">
        <f t="shared" si="25"/>
        <v>2</v>
      </c>
      <c r="E209" s="164">
        <v>1</v>
      </c>
      <c r="F209" s="164">
        <v>1</v>
      </c>
      <c r="G209" s="164">
        <v>2</v>
      </c>
      <c r="H209" s="165">
        <v>1</v>
      </c>
      <c r="I209" s="166">
        <v>4</v>
      </c>
      <c r="J209" s="167">
        <v>4</v>
      </c>
      <c r="K209" s="167">
        <v>4</v>
      </c>
      <c r="L209" s="168">
        <v>4</v>
      </c>
      <c r="M209" s="169">
        <v>1</v>
      </c>
      <c r="N209" s="167">
        <v>1</v>
      </c>
      <c r="O209" s="167">
        <v>0</v>
      </c>
      <c r="P209" s="60">
        <f t="shared" si="26"/>
        <v>3</v>
      </c>
      <c r="Q209" s="61"/>
      <c r="R209" s="60" t="str">
        <f ca="1">IFERROR(IF($B209="","",INDEX('Impact-Probability_Matrix'!$C$4:$G$8,MATCH($D209,'Impact-Probability_Matrix'!$C$4:$C$8,0),MATCH($P209,'Impact-Probability_Matrix'!$C$4:$G$4,0))),"-")</f>
        <v>M</v>
      </c>
      <c r="T209" s="244"/>
      <c r="AD209" s="127">
        <v>194</v>
      </c>
      <c r="AE209" s="162" t="str">
        <f t="shared" ca="1" si="30"/>
        <v>RIIO-T2 Business Plan</v>
      </c>
      <c r="AF209" s="162" t="str">
        <f t="shared" ca="1" si="30"/>
        <v>C2.25_Op_Prot_Meas_&amp;_IT_Capex</v>
      </c>
      <c r="AG209" s="162">
        <f t="shared" ca="1" si="30"/>
        <v>0</v>
      </c>
      <c r="AH209" s="162">
        <f t="shared" ca="1" si="30"/>
        <v>0</v>
      </c>
    </row>
    <row r="210" spans="1:34" ht="34.5" thickBot="1" x14ac:dyDescent="0.25">
      <c r="A210" s="4">
        <f t="shared" si="34"/>
        <v>195</v>
      </c>
      <c r="B210" s="58" t="str">
        <f t="shared" ca="1" si="35"/>
        <v>RIIO-T2 Business Plan</v>
      </c>
      <c r="C210" s="58" t="str">
        <f t="shared" ca="1" si="36"/>
        <v>C2.26_Visual_Amenity
0</v>
      </c>
      <c r="D210" s="163">
        <f t="shared" si="25"/>
        <v>3</v>
      </c>
      <c r="E210" s="164">
        <v>2</v>
      </c>
      <c r="F210" s="164">
        <v>1</v>
      </c>
      <c r="G210" s="164">
        <v>3</v>
      </c>
      <c r="H210" s="165">
        <v>1</v>
      </c>
      <c r="I210" s="166">
        <v>4</v>
      </c>
      <c r="J210" s="167">
        <v>2</v>
      </c>
      <c r="K210" s="167">
        <v>3</v>
      </c>
      <c r="L210" s="168">
        <v>2</v>
      </c>
      <c r="M210" s="169">
        <v>1</v>
      </c>
      <c r="N210" s="167">
        <v>1</v>
      </c>
      <c r="O210" s="167">
        <v>1</v>
      </c>
      <c r="P210" s="60">
        <f t="shared" si="26"/>
        <v>3</v>
      </c>
      <c r="Q210" s="61"/>
      <c r="R210" s="60" t="str">
        <f ca="1">IFERROR(IF($B210="","",INDEX('Impact-Probability_Matrix'!$C$4:$G$8,MATCH($D210,'Impact-Probability_Matrix'!$C$4:$C$8,0),MATCH($P210,'Impact-Probability_Matrix'!$C$4:$G$4,0))),"-")</f>
        <v>H</v>
      </c>
      <c r="T210" s="244"/>
      <c r="AD210" s="127">
        <v>195</v>
      </c>
      <c r="AE210" s="162" t="str">
        <f t="shared" ca="1" si="30"/>
        <v>RIIO-T2 Business Plan</v>
      </c>
      <c r="AF210" s="162" t="str">
        <f t="shared" ca="1" si="30"/>
        <v>C2.26_Visual_Amenity</v>
      </c>
      <c r="AG210" s="162">
        <f t="shared" ca="1" si="30"/>
        <v>0</v>
      </c>
      <c r="AH210" s="162">
        <f t="shared" ca="1" si="30"/>
        <v>0</v>
      </c>
    </row>
    <row r="211" spans="1:34" ht="34.5" thickBot="1" x14ac:dyDescent="0.25">
      <c r="A211" s="4">
        <f t="shared" si="34"/>
        <v>196</v>
      </c>
      <c r="B211" s="58" t="str">
        <f t="shared" ca="1" si="35"/>
        <v>RIIO-T2 Business Plan</v>
      </c>
      <c r="C211" s="58" t="str">
        <f t="shared" ca="1" si="36"/>
        <v>C2.3_Risk_and_Contingency
0</v>
      </c>
      <c r="D211" s="163">
        <f t="shared" si="25"/>
        <v>2</v>
      </c>
      <c r="E211" s="164">
        <v>1</v>
      </c>
      <c r="F211" s="164">
        <v>1</v>
      </c>
      <c r="G211" s="164">
        <v>2</v>
      </c>
      <c r="H211" s="165">
        <v>1</v>
      </c>
      <c r="I211" s="166">
        <v>2</v>
      </c>
      <c r="J211" s="167">
        <v>2</v>
      </c>
      <c r="K211" s="167">
        <v>3</v>
      </c>
      <c r="L211" s="168">
        <v>2</v>
      </c>
      <c r="M211" s="169">
        <v>1</v>
      </c>
      <c r="N211" s="167">
        <v>1</v>
      </c>
      <c r="O211" s="167">
        <v>1</v>
      </c>
      <c r="P211" s="60">
        <f t="shared" si="26"/>
        <v>2</v>
      </c>
      <c r="Q211" s="61"/>
      <c r="R211" s="60" t="str">
        <f ca="1">IFERROR(IF($B211="","",INDEX('Impact-Probability_Matrix'!$C$4:$G$8,MATCH($D211,'Impact-Probability_Matrix'!$C$4:$C$8,0),MATCH($P211,'Impact-Probability_Matrix'!$C$4:$G$4,0))),"-")</f>
        <v>M</v>
      </c>
      <c r="T211" s="244"/>
      <c r="AD211" s="127">
        <v>196</v>
      </c>
      <c r="AE211" s="162" t="str">
        <f t="shared" ca="1" si="30"/>
        <v>RIIO-T2 Business Plan</v>
      </c>
      <c r="AF211" s="162" t="str">
        <f t="shared" ca="1" si="30"/>
        <v>C2.3_Risk_and_Contingency</v>
      </c>
      <c r="AG211" s="162">
        <f t="shared" ca="1" si="30"/>
        <v>0</v>
      </c>
      <c r="AH211" s="162">
        <f t="shared" ca="1" si="30"/>
        <v>0</v>
      </c>
    </row>
    <row r="212" spans="1:34" ht="34.5" thickBot="1" x14ac:dyDescent="0.25">
      <c r="A212" s="4">
        <f t="shared" si="34"/>
        <v>197</v>
      </c>
      <c r="B212" s="58" t="str">
        <f t="shared" ca="1" si="35"/>
        <v>RIIO-T2 Business Plan</v>
      </c>
      <c r="C212" s="58" t="str">
        <f t="shared" ca="1" si="36"/>
        <v>C4.0_Asset_Identification
0</v>
      </c>
      <c r="D212" s="163">
        <f t="shared" si="25"/>
        <v>1</v>
      </c>
      <c r="E212" s="164">
        <v>1</v>
      </c>
      <c r="F212" s="164">
        <v>1</v>
      </c>
      <c r="G212" s="164">
        <v>1</v>
      </c>
      <c r="H212" s="165">
        <v>1</v>
      </c>
      <c r="I212" s="166">
        <v>4</v>
      </c>
      <c r="J212" s="167">
        <v>2</v>
      </c>
      <c r="K212" s="167">
        <v>4</v>
      </c>
      <c r="L212" s="168">
        <v>3</v>
      </c>
      <c r="M212" s="169">
        <v>1</v>
      </c>
      <c r="N212" s="167">
        <v>1</v>
      </c>
      <c r="O212" s="167">
        <v>1</v>
      </c>
      <c r="P212" s="60">
        <f t="shared" si="26"/>
        <v>3</v>
      </c>
      <c r="Q212" s="61"/>
      <c r="R212" s="60" t="str">
        <f ca="1">IFERROR(IF($B212="","",INDEX('Impact-Probability_Matrix'!$C$4:$G$8,MATCH($D212,'Impact-Probability_Matrix'!$C$4:$C$8,0),MATCH($P212,'Impact-Probability_Matrix'!$C$4:$G$4,0))),"-")</f>
        <v>L</v>
      </c>
      <c r="T212" s="244"/>
      <c r="AD212" s="127">
        <v>197</v>
      </c>
      <c r="AE212" s="162" t="str">
        <f t="shared" ca="1" si="30"/>
        <v>RIIO-T2 Business Plan</v>
      </c>
      <c r="AF212" s="162" t="str">
        <f t="shared" ca="1" si="30"/>
        <v>C4.0_Asset_Identification</v>
      </c>
      <c r="AG212" s="162">
        <f t="shared" ca="1" si="30"/>
        <v>0</v>
      </c>
      <c r="AH212" s="162">
        <f t="shared" ca="1" si="30"/>
        <v>0</v>
      </c>
    </row>
    <row r="213" spans="1:34" ht="34.5" thickBot="1" x14ac:dyDescent="0.25">
      <c r="A213" s="4">
        <f t="shared" si="34"/>
        <v>198</v>
      </c>
      <c r="B213" s="58" t="str">
        <f t="shared" ca="1" si="35"/>
        <v>RIIO-T2 Business Plan</v>
      </c>
      <c r="C213" s="58" t="str">
        <f t="shared" ca="1" si="36"/>
        <v>C5_Faults_and_Failures
0</v>
      </c>
      <c r="D213" s="163">
        <f t="shared" si="25"/>
        <v>1</v>
      </c>
      <c r="E213" s="164">
        <v>1</v>
      </c>
      <c r="F213" s="164">
        <v>1</v>
      </c>
      <c r="G213" s="164">
        <v>1</v>
      </c>
      <c r="H213" s="165">
        <v>1</v>
      </c>
      <c r="I213" s="166">
        <v>2</v>
      </c>
      <c r="J213" s="167">
        <v>3</v>
      </c>
      <c r="K213" s="167">
        <v>4</v>
      </c>
      <c r="L213" s="168">
        <v>2</v>
      </c>
      <c r="M213" s="169">
        <v>1</v>
      </c>
      <c r="N213" s="167">
        <v>1</v>
      </c>
      <c r="O213" s="167">
        <v>0</v>
      </c>
      <c r="P213" s="60">
        <f t="shared" si="26"/>
        <v>3</v>
      </c>
      <c r="Q213" s="61"/>
      <c r="R213" s="60" t="str">
        <f ca="1">IFERROR(IF($B213="","",INDEX('Impact-Probability_Matrix'!$C$4:$G$8,MATCH($D213,'Impact-Probability_Matrix'!$C$4:$C$8,0),MATCH($P213,'Impact-Probability_Matrix'!$C$4:$G$4,0))),"-")</f>
        <v>L</v>
      </c>
      <c r="T213" s="244"/>
      <c r="AD213" s="127">
        <v>198</v>
      </c>
      <c r="AE213" s="162" t="str">
        <f t="shared" ca="1" si="30"/>
        <v>RIIO-T2 Business Plan</v>
      </c>
      <c r="AF213" s="162" t="str">
        <f t="shared" ca="1" si="30"/>
        <v>C5_Faults_and_Failures</v>
      </c>
      <c r="AG213" s="162">
        <f t="shared" ca="1" si="30"/>
        <v>0</v>
      </c>
      <c r="AH213" s="162">
        <f t="shared" ca="1" si="30"/>
        <v>0</v>
      </c>
    </row>
    <row r="214" spans="1:34" ht="34.5" thickBot="1" x14ac:dyDescent="0.25">
      <c r="A214" s="4">
        <f t="shared" si="34"/>
        <v>199</v>
      </c>
      <c r="B214" s="58" t="str">
        <f t="shared" ca="1" si="35"/>
        <v>RIIO-T2 Business Plan</v>
      </c>
      <c r="C214" s="58" t="str">
        <f t="shared" ca="1" si="36"/>
        <v>D4.3a_Non_Op_Capex
0</v>
      </c>
      <c r="D214" s="163">
        <f t="shared" si="25"/>
        <v>2</v>
      </c>
      <c r="E214" s="164">
        <v>1</v>
      </c>
      <c r="F214" s="164">
        <v>1</v>
      </c>
      <c r="G214" s="164">
        <v>2</v>
      </c>
      <c r="H214" s="165">
        <v>1</v>
      </c>
      <c r="I214" s="166">
        <v>3</v>
      </c>
      <c r="J214" s="167">
        <v>3</v>
      </c>
      <c r="K214" s="167">
        <v>4</v>
      </c>
      <c r="L214" s="168">
        <v>2</v>
      </c>
      <c r="M214" s="169">
        <v>1</v>
      </c>
      <c r="N214" s="167">
        <v>1</v>
      </c>
      <c r="O214" s="167">
        <v>1</v>
      </c>
      <c r="P214" s="60">
        <f t="shared" si="26"/>
        <v>3</v>
      </c>
      <c r="Q214" s="61"/>
      <c r="R214" s="60" t="str">
        <f ca="1">IFERROR(IF($B214="","",INDEX('Impact-Probability_Matrix'!$C$4:$G$8,MATCH($D214,'Impact-Probability_Matrix'!$C$4:$C$8,0),MATCH($P214,'Impact-Probability_Matrix'!$C$4:$G$4,0))),"-")</f>
        <v>M</v>
      </c>
      <c r="T214" s="244"/>
      <c r="AD214" s="127">
        <v>199</v>
      </c>
      <c r="AE214" s="162" t="str">
        <f t="shared" ca="1" si="30"/>
        <v>RIIO-T2 Business Plan</v>
      </c>
      <c r="AF214" s="162" t="str">
        <f t="shared" ca="1" si="30"/>
        <v>D4.3a_Non_Op_Capex</v>
      </c>
      <c r="AG214" s="162">
        <f t="shared" ca="1" si="30"/>
        <v>0</v>
      </c>
      <c r="AH214" s="162">
        <f t="shared" ca="1" si="30"/>
        <v>0</v>
      </c>
    </row>
    <row r="215" spans="1:34" ht="34.5" thickBot="1" x14ac:dyDescent="0.25">
      <c r="A215" s="4">
        <f t="shared" si="34"/>
        <v>200</v>
      </c>
      <c r="B215" s="58" t="str">
        <f t="shared" ca="1" si="35"/>
        <v>RIIO-T2 Business Plan</v>
      </c>
      <c r="C215" s="58" t="str">
        <f t="shared" ca="1" si="36"/>
        <v>D4.3b_Uncertain_Costs
0</v>
      </c>
      <c r="D215" s="163" t="str">
        <f t="shared" si="25"/>
        <v/>
      </c>
      <c r="E215" s="164"/>
      <c r="F215" s="164"/>
      <c r="G215" s="164"/>
      <c r="H215" s="165"/>
      <c r="I215" s="166"/>
      <c r="J215" s="167"/>
      <c r="K215" s="167"/>
      <c r="L215" s="168"/>
      <c r="M215" s="169"/>
      <c r="N215" s="167"/>
      <c r="O215" s="167"/>
      <c r="P215" s="60" t="str">
        <f t="shared" si="26"/>
        <v/>
      </c>
      <c r="Q215" s="61"/>
      <c r="R215" s="60" t="str">
        <f ca="1">IFERROR(IF($B215="","",INDEX('Impact-Probability_Matrix'!$C$4:$G$8,MATCH($D215,'Impact-Probability_Matrix'!$C$4:$C$8,0),MATCH($P215,'Impact-Probability_Matrix'!$C$4:$G$4,0))),"-")</f>
        <v>-</v>
      </c>
      <c r="T215" s="244" t="s">
        <v>1403</v>
      </c>
      <c r="AD215" s="127">
        <v>200</v>
      </c>
      <c r="AE215" s="162" t="str">
        <f t="shared" ca="1" si="30"/>
        <v>RIIO-T2 Business Plan</v>
      </c>
      <c r="AF215" s="162" t="str">
        <f t="shared" ca="1" si="30"/>
        <v>D4.3b_Uncertain_Costs</v>
      </c>
      <c r="AG215" s="162">
        <f t="shared" ca="1" si="30"/>
        <v>0</v>
      </c>
      <c r="AH215" s="162">
        <f t="shared" ca="1" si="30"/>
        <v>0</v>
      </c>
    </row>
    <row r="216" spans="1:34" ht="34.5" thickBot="1" x14ac:dyDescent="0.25">
      <c r="A216" s="4">
        <f t="shared" si="34"/>
        <v>201</v>
      </c>
      <c r="B216" s="58" t="str">
        <f t="shared" ca="1" si="35"/>
        <v>RIIO-T2 Business Plan</v>
      </c>
      <c r="C216" s="58" t="str">
        <f t="shared" ca="1" si="36"/>
        <v>D4.4a_Physical_Security_Capex
0</v>
      </c>
      <c r="D216" s="163">
        <f t="shared" si="25"/>
        <v>2</v>
      </c>
      <c r="E216" s="164">
        <v>1</v>
      </c>
      <c r="F216" s="164">
        <v>1</v>
      </c>
      <c r="G216" s="164">
        <v>2</v>
      </c>
      <c r="H216" s="165">
        <v>1</v>
      </c>
      <c r="I216" s="166">
        <v>4</v>
      </c>
      <c r="J216" s="167">
        <v>2</v>
      </c>
      <c r="K216" s="167">
        <v>4</v>
      </c>
      <c r="L216" s="168">
        <v>3</v>
      </c>
      <c r="M216" s="169">
        <v>1</v>
      </c>
      <c r="N216" s="167">
        <v>1</v>
      </c>
      <c r="O216" s="167">
        <v>2</v>
      </c>
      <c r="P216" s="60">
        <f t="shared" si="26"/>
        <v>3</v>
      </c>
      <c r="Q216" s="61"/>
      <c r="R216" s="60" t="str">
        <f ca="1">IFERROR(IF($B216="","",INDEX('Impact-Probability_Matrix'!$C$4:$G$8,MATCH($D216,'Impact-Probability_Matrix'!$C$4:$C$8,0),MATCH($P216,'Impact-Probability_Matrix'!$C$4:$G$4,0))),"-")</f>
        <v>M</v>
      </c>
      <c r="T216" s="244"/>
      <c r="AD216" s="127">
        <v>201</v>
      </c>
      <c r="AE216" s="162" t="str">
        <f t="shared" ca="1" si="30"/>
        <v>RIIO-T2 Business Plan</v>
      </c>
      <c r="AF216" s="162" t="str">
        <f t="shared" ca="1" si="30"/>
        <v>D4.4a_Physical_Security_Capex</v>
      </c>
      <c r="AG216" s="162">
        <f t="shared" ca="1" si="30"/>
        <v>0</v>
      </c>
      <c r="AH216" s="162">
        <f t="shared" ca="1" si="30"/>
        <v>0</v>
      </c>
    </row>
    <row r="217" spans="1:34" ht="34.5" thickBot="1" x14ac:dyDescent="0.25">
      <c r="A217" s="4">
        <f t="shared" si="34"/>
        <v>202</v>
      </c>
      <c r="B217" s="58" t="str">
        <f t="shared" ca="1" si="35"/>
        <v>RIIO-T2 Business Plan</v>
      </c>
      <c r="C217" s="58" t="str">
        <f t="shared" ca="1" si="36"/>
        <v>D4.4b_Physical_Security_Opex
0</v>
      </c>
      <c r="D217" s="163">
        <f t="shared" si="25"/>
        <v>1</v>
      </c>
      <c r="E217" s="164">
        <v>1</v>
      </c>
      <c r="F217" s="164">
        <v>1</v>
      </c>
      <c r="G217" s="164">
        <v>1</v>
      </c>
      <c r="H217" s="165">
        <v>1</v>
      </c>
      <c r="I217" s="166">
        <v>2</v>
      </c>
      <c r="J217" s="167">
        <v>2</v>
      </c>
      <c r="K217" s="167">
        <v>4</v>
      </c>
      <c r="L217" s="168">
        <v>3</v>
      </c>
      <c r="M217" s="169">
        <v>1</v>
      </c>
      <c r="N217" s="167">
        <v>1</v>
      </c>
      <c r="O217" s="167">
        <v>1</v>
      </c>
      <c r="P217" s="60">
        <f t="shared" si="26"/>
        <v>3</v>
      </c>
      <c r="Q217" s="61"/>
      <c r="R217" s="60" t="str">
        <f ca="1">IFERROR(IF($B217="","",INDEX('Impact-Probability_Matrix'!$C$4:$G$8,MATCH($D217,'Impact-Probability_Matrix'!$C$4:$C$8,0),MATCH($P217,'Impact-Probability_Matrix'!$C$4:$G$4,0))),"-")</f>
        <v>L</v>
      </c>
      <c r="T217" s="244"/>
      <c r="AD217" s="127">
        <v>202</v>
      </c>
      <c r="AE217" s="162" t="str">
        <f t="shared" ca="1" si="30"/>
        <v>RIIO-T2 Business Plan</v>
      </c>
      <c r="AF217" s="162" t="str">
        <f t="shared" ca="1" si="30"/>
        <v>D4.4b_Physical_Security_Opex</v>
      </c>
      <c r="AG217" s="162">
        <f t="shared" ca="1" si="30"/>
        <v>0</v>
      </c>
      <c r="AH217" s="162">
        <f t="shared" ca="1" si="30"/>
        <v>0</v>
      </c>
    </row>
    <row r="218" spans="1:34" ht="34.5" thickBot="1" x14ac:dyDescent="0.25">
      <c r="A218" s="4">
        <f t="shared" si="34"/>
        <v>203</v>
      </c>
      <c r="B218" s="58" t="str">
        <f t="shared" ca="1" si="35"/>
        <v>RIIO-T2 Business Plan</v>
      </c>
      <c r="C218" s="58" t="str">
        <f t="shared" ca="1" si="36"/>
        <v>D4.5_CAI
0</v>
      </c>
      <c r="D218" s="163">
        <f t="shared" si="25"/>
        <v>3</v>
      </c>
      <c r="E218" s="164">
        <v>1</v>
      </c>
      <c r="F218" s="164">
        <v>1</v>
      </c>
      <c r="G218" s="164">
        <v>3</v>
      </c>
      <c r="H218" s="165">
        <v>3</v>
      </c>
      <c r="I218" s="166">
        <v>4</v>
      </c>
      <c r="J218" s="167">
        <v>4</v>
      </c>
      <c r="K218" s="167">
        <v>4</v>
      </c>
      <c r="L218" s="168">
        <v>4</v>
      </c>
      <c r="M218" s="169">
        <v>1</v>
      </c>
      <c r="N218" s="167">
        <v>1</v>
      </c>
      <c r="O218" s="167">
        <v>2</v>
      </c>
      <c r="P218" s="60">
        <f t="shared" si="26"/>
        <v>3</v>
      </c>
      <c r="Q218" s="61"/>
      <c r="R218" s="60" t="str">
        <f ca="1">IFERROR(IF($B218="","",INDEX('Impact-Probability_Matrix'!$C$4:$G$8,MATCH($D218,'Impact-Probability_Matrix'!$C$4:$C$8,0),MATCH($P218,'Impact-Probability_Matrix'!$C$4:$G$4,0))),"-")</f>
        <v>H</v>
      </c>
      <c r="T218" s="244"/>
      <c r="AD218" s="127">
        <v>203</v>
      </c>
      <c r="AE218" s="162" t="str">
        <f t="shared" ca="1" si="30"/>
        <v>RIIO-T2 Business Plan</v>
      </c>
      <c r="AF218" s="162" t="str">
        <f t="shared" ca="1" si="30"/>
        <v>D4.5_CAI</v>
      </c>
      <c r="AG218" s="162">
        <f t="shared" ca="1" si="30"/>
        <v>0</v>
      </c>
      <c r="AH218" s="162">
        <f t="shared" ca="1" si="30"/>
        <v>0</v>
      </c>
    </row>
    <row r="219" spans="1:34" ht="34.5" thickBot="1" x14ac:dyDescent="0.25">
      <c r="A219" s="4">
        <f t="shared" si="34"/>
        <v>204</v>
      </c>
      <c r="B219" s="58" t="str">
        <f t="shared" ca="1" si="35"/>
        <v>RIIO-T2 Business Plan</v>
      </c>
      <c r="C219" s="58" t="str">
        <f t="shared" ca="1" si="36"/>
        <v>D4.6_BS
0</v>
      </c>
      <c r="D219" s="163">
        <f t="shared" si="25"/>
        <v>2</v>
      </c>
      <c r="E219" s="164">
        <v>1</v>
      </c>
      <c r="F219" s="164">
        <v>1</v>
      </c>
      <c r="G219" s="164">
        <v>2</v>
      </c>
      <c r="H219" s="165">
        <v>2</v>
      </c>
      <c r="I219" s="166">
        <v>2</v>
      </c>
      <c r="J219" s="167">
        <v>3</v>
      </c>
      <c r="K219" s="167">
        <v>4</v>
      </c>
      <c r="L219" s="168">
        <v>2</v>
      </c>
      <c r="M219" s="169">
        <v>1</v>
      </c>
      <c r="N219" s="167">
        <v>1</v>
      </c>
      <c r="O219" s="167">
        <v>1</v>
      </c>
      <c r="P219" s="60">
        <f t="shared" si="26"/>
        <v>3</v>
      </c>
      <c r="Q219" s="61"/>
      <c r="R219" s="60" t="str">
        <f ca="1">IFERROR(IF($B219="","",INDEX('Impact-Probability_Matrix'!$C$4:$G$8,MATCH($D219,'Impact-Probability_Matrix'!$C$4:$C$8,0),MATCH($P219,'Impact-Probability_Matrix'!$C$4:$G$4,0))),"-")</f>
        <v>M</v>
      </c>
      <c r="T219" s="244"/>
      <c r="AD219" s="127">
        <v>204</v>
      </c>
      <c r="AE219" s="162" t="str">
        <f t="shared" ca="1" si="30"/>
        <v>RIIO-T2 Business Plan</v>
      </c>
      <c r="AF219" s="162" t="str">
        <f t="shared" ca="1" si="30"/>
        <v>D4.6_BS</v>
      </c>
      <c r="AG219" s="162">
        <f t="shared" ca="1" si="30"/>
        <v>0</v>
      </c>
      <c r="AH219" s="162">
        <f t="shared" ca="1" si="30"/>
        <v>0</v>
      </c>
    </row>
    <row r="220" spans="1:34" ht="34.5" thickBot="1" x14ac:dyDescent="0.25">
      <c r="A220" s="4">
        <f t="shared" si="34"/>
        <v>205</v>
      </c>
      <c r="B220" s="58" t="str">
        <f t="shared" ca="1" si="35"/>
        <v>RIIO-T2 Business Plan</v>
      </c>
      <c r="C220" s="58" t="str">
        <f t="shared" ca="1" si="36"/>
        <v>D4.6b_BS_Alloc
0</v>
      </c>
      <c r="D220" s="163">
        <f t="shared" si="25"/>
        <v>2</v>
      </c>
      <c r="E220" s="164">
        <v>1</v>
      </c>
      <c r="F220" s="164">
        <v>1</v>
      </c>
      <c r="G220" s="164">
        <v>2</v>
      </c>
      <c r="H220" s="165">
        <v>2</v>
      </c>
      <c r="I220" s="166">
        <v>2</v>
      </c>
      <c r="J220" s="167">
        <v>3</v>
      </c>
      <c r="K220" s="167">
        <v>4</v>
      </c>
      <c r="L220" s="168">
        <v>2</v>
      </c>
      <c r="M220" s="169">
        <v>1</v>
      </c>
      <c r="N220" s="167">
        <v>1</v>
      </c>
      <c r="O220" s="167">
        <v>1</v>
      </c>
      <c r="P220" s="60">
        <f t="shared" si="26"/>
        <v>3</v>
      </c>
      <c r="Q220" s="61"/>
      <c r="R220" s="60" t="str">
        <f ca="1">IFERROR(IF($B220="","",INDEX('Impact-Probability_Matrix'!$C$4:$G$8,MATCH($D220,'Impact-Probability_Matrix'!$C$4:$C$8,0),MATCH($P220,'Impact-Probability_Matrix'!$C$4:$G$4,0))),"-")</f>
        <v>M</v>
      </c>
      <c r="T220" s="244"/>
      <c r="AD220" s="127">
        <v>205</v>
      </c>
      <c r="AE220" s="162" t="str">
        <f t="shared" ca="1" si="30"/>
        <v>RIIO-T2 Business Plan</v>
      </c>
      <c r="AF220" s="162" t="str">
        <f t="shared" ca="1" si="30"/>
        <v>D4.6b_BS_Alloc</v>
      </c>
      <c r="AG220" s="162">
        <f t="shared" ca="1" si="30"/>
        <v>0</v>
      </c>
      <c r="AH220" s="162">
        <f t="shared" ca="1" si="30"/>
        <v>0</v>
      </c>
    </row>
    <row r="221" spans="1:34" ht="34.5" thickBot="1" x14ac:dyDescent="0.25">
      <c r="A221" s="4">
        <f t="shared" si="34"/>
        <v>206</v>
      </c>
      <c r="B221" s="58" t="str">
        <f t="shared" ca="1" si="35"/>
        <v>RIIO-T2 Business Plan</v>
      </c>
      <c r="C221" s="58" t="str">
        <f t="shared" ca="1" si="36"/>
        <v>D4.7_Op_Training_(CAI)
0</v>
      </c>
      <c r="D221" s="163">
        <f t="shared" si="25"/>
        <v>1</v>
      </c>
      <c r="E221" s="164">
        <v>1</v>
      </c>
      <c r="F221" s="164">
        <v>1</v>
      </c>
      <c r="G221" s="164">
        <v>1</v>
      </c>
      <c r="H221" s="165">
        <v>1</v>
      </c>
      <c r="I221" s="166">
        <v>4</v>
      </c>
      <c r="J221" s="167">
        <v>4</v>
      </c>
      <c r="K221" s="167">
        <v>4</v>
      </c>
      <c r="L221" s="168">
        <v>4</v>
      </c>
      <c r="M221" s="169">
        <v>1</v>
      </c>
      <c r="N221" s="167">
        <v>0</v>
      </c>
      <c r="O221" s="167">
        <v>0</v>
      </c>
      <c r="P221" s="60">
        <f t="shared" si="26"/>
        <v>4</v>
      </c>
      <c r="Q221" s="61"/>
      <c r="R221" s="60" t="str">
        <f ca="1">IFERROR(IF($B221="","",INDEX('Impact-Probability_Matrix'!$C$4:$G$8,MATCH($D221,'Impact-Probability_Matrix'!$C$4:$C$8,0),MATCH($P221,'Impact-Probability_Matrix'!$C$4:$G$4,0))),"-")</f>
        <v>L</v>
      </c>
      <c r="T221" s="244"/>
      <c r="AD221" s="127">
        <v>206</v>
      </c>
      <c r="AE221" s="162" t="str">
        <f t="shared" ca="1" si="30"/>
        <v>RIIO-T2 Business Plan</v>
      </c>
      <c r="AF221" s="162" t="str">
        <f t="shared" ca="1" si="30"/>
        <v>D4.7_Op_Training_(CAI)</v>
      </c>
      <c r="AG221" s="162">
        <f t="shared" ca="1" si="30"/>
        <v>0</v>
      </c>
      <c r="AH221" s="162">
        <f t="shared" ca="1" si="30"/>
        <v>0</v>
      </c>
    </row>
    <row r="222" spans="1:34" ht="34.5" thickBot="1" x14ac:dyDescent="0.25">
      <c r="A222" s="4">
        <f t="shared" si="34"/>
        <v>207</v>
      </c>
      <c r="B222" s="58" t="str">
        <f t="shared" ca="1" si="35"/>
        <v>RIIO-T2 Business Plan</v>
      </c>
      <c r="C222" s="58" t="str">
        <f t="shared" ca="1" si="36"/>
        <v>D4.8a_TO_Cyber_Security_OT
0</v>
      </c>
      <c r="D222" s="163">
        <f t="shared" si="25"/>
        <v>3</v>
      </c>
      <c r="E222" s="164">
        <v>1</v>
      </c>
      <c r="F222" s="164">
        <v>1</v>
      </c>
      <c r="G222" s="164">
        <v>3</v>
      </c>
      <c r="H222" s="165">
        <v>3</v>
      </c>
      <c r="I222" s="166">
        <v>4</v>
      </c>
      <c r="J222" s="167">
        <v>2</v>
      </c>
      <c r="K222" s="167">
        <v>4</v>
      </c>
      <c r="L222" s="168">
        <v>3</v>
      </c>
      <c r="M222" s="169">
        <v>1</v>
      </c>
      <c r="N222" s="167">
        <v>1</v>
      </c>
      <c r="O222" s="167">
        <v>1</v>
      </c>
      <c r="P222" s="60">
        <f t="shared" si="26"/>
        <v>3</v>
      </c>
      <c r="Q222" s="61"/>
      <c r="R222" s="60" t="str">
        <f ca="1">IFERROR(IF($B222="","",INDEX('Impact-Probability_Matrix'!$C$4:$G$8,MATCH($D222,'Impact-Probability_Matrix'!$C$4:$C$8,0),MATCH($P222,'Impact-Probability_Matrix'!$C$4:$G$4,0))),"-")</f>
        <v>H</v>
      </c>
      <c r="T222" s="244"/>
      <c r="AD222" s="127">
        <v>207</v>
      </c>
      <c r="AE222" s="162" t="str">
        <f t="shared" ca="1" si="30"/>
        <v>RIIO-T2 Business Plan</v>
      </c>
      <c r="AF222" s="162" t="str">
        <f t="shared" ca="1" si="30"/>
        <v>D4.8a_TO_Cyber_Security_OT</v>
      </c>
      <c r="AG222" s="162">
        <f t="shared" ca="1" si="30"/>
        <v>0</v>
      </c>
      <c r="AH222" s="162">
        <f t="shared" ca="1" si="30"/>
        <v>0</v>
      </c>
    </row>
    <row r="223" spans="1:34" ht="34.5" thickBot="1" x14ac:dyDescent="0.25">
      <c r="A223" s="4">
        <f t="shared" ref="A223:A231" si="37">AD223</f>
        <v>208</v>
      </c>
      <c r="B223" s="58" t="str">
        <f t="shared" ref="B223:B231" ca="1" si="38">IF(OR($AE223=0,$AH223="No"),"",AE223)</f>
        <v>RIIO-T2 Business Plan</v>
      </c>
      <c r="C223" s="58" t="str">
        <f t="shared" ref="C223:C231" ca="1" si="39">IF(OR($AE223=0,$AH223="No"),"",AF223&amp;CHAR(10)&amp;CHAR(10)&amp;AG223)</f>
        <v>D4.8b_TO_Cyber_Security_IT
0</v>
      </c>
      <c r="D223" s="163">
        <f t="shared" si="25"/>
        <v>1</v>
      </c>
      <c r="E223" s="164">
        <v>1</v>
      </c>
      <c r="F223" s="164">
        <v>1</v>
      </c>
      <c r="G223" s="164">
        <v>1</v>
      </c>
      <c r="H223" s="165">
        <v>1</v>
      </c>
      <c r="I223" s="166">
        <v>3</v>
      </c>
      <c r="J223" s="167">
        <v>3</v>
      </c>
      <c r="K223" s="167">
        <v>3</v>
      </c>
      <c r="L223" s="168">
        <v>3</v>
      </c>
      <c r="M223" s="169">
        <v>1</v>
      </c>
      <c r="N223" s="167">
        <v>1</v>
      </c>
      <c r="O223" s="167">
        <v>0</v>
      </c>
      <c r="P223" s="60">
        <f t="shared" si="26"/>
        <v>2</v>
      </c>
      <c r="Q223" s="61"/>
      <c r="R223" s="60" t="str">
        <f ca="1">IFERROR(IF($B223="","",INDEX('Impact-Probability_Matrix'!$C$4:$G$8,MATCH($D223,'Impact-Probability_Matrix'!$C$4:$C$8,0),MATCH($P223,'Impact-Probability_Matrix'!$C$4:$G$4,0))),"-")</f>
        <v>L</v>
      </c>
      <c r="T223" s="244"/>
      <c r="AD223" s="127">
        <v>208</v>
      </c>
      <c r="AE223" s="162" t="str">
        <f t="shared" ca="1" si="30"/>
        <v>RIIO-T2 Business Plan</v>
      </c>
      <c r="AF223" s="162" t="str">
        <f t="shared" ca="1" si="30"/>
        <v>D4.8b_TO_Cyber_Security_IT</v>
      </c>
      <c r="AG223" s="162">
        <f t="shared" ca="1" si="30"/>
        <v>0</v>
      </c>
      <c r="AH223" s="162">
        <f t="shared" ca="1" si="30"/>
        <v>0</v>
      </c>
    </row>
    <row r="224" spans="1:34" ht="34.5" thickBot="1" x14ac:dyDescent="0.25">
      <c r="A224" s="4">
        <f t="shared" si="37"/>
        <v>209</v>
      </c>
      <c r="B224" s="58" t="str">
        <f t="shared" ca="1" si="38"/>
        <v>RIIO-T2 Business Plan</v>
      </c>
      <c r="C224" s="58" t="str">
        <f t="shared" ca="1" si="39"/>
        <v>5.18_Bespoke_Uncertain
0</v>
      </c>
      <c r="D224" s="163">
        <f t="shared" si="25"/>
        <v>2</v>
      </c>
      <c r="E224" s="164">
        <v>1</v>
      </c>
      <c r="F224" s="164">
        <v>1</v>
      </c>
      <c r="G224" s="164">
        <v>2</v>
      </c>
      <c r="H224" s="165">
        <v>1</v>
      </c>
      <c r="I224" s="166">
        <v>2</v>
      </c>
      <c r="J224" s="167">
        <v>3</v>
      </c>
      <c r="K224" s="167">
        <v>3</v>
      </c>
      <c r="L224" s="168">
        <v>3</v>
      </c>
      <c r="M224" s="169">
        <v>1</v>
      </c>
      <c r="N224" s="167">
        <v>0</v>
      </c>
      <c r="O224" s="167">
        <v>0</v>
      </c>
      <c r="P224" s="60">
        <f t="shared" si="26"/>
        <v>3</v>
      </c>
      <c r="Q224" s="61"/>
      <c r="R224" s="60" t="str">
        <f ca="1">IFERROR(IF($B224="","",INDEX('Impact-Probability_Matrix'!$C$4:$G$8,MATCH($D224,'Impact-Probability_Matrix'!$C$4:$C$8,0),MATCH($P224,'Impact-Probability_Matrix'!$C$4:$G$4,0))),"-")</f>
        <v>M</v>
      </c>
      <c r="T224" s="244"/>
      <c r="AD224" s="127">
        <v>209</v>
      </c>
      <c r="AE224" s="162" t="str">
        <f t="shared" ca="1" si="30"/>
        <v>RIIO-T2 Business Plan</v>
      </c>
      <c r="AF224" s="162" t="str">
        <f t="shared" ca="1" si="30"/>
        <v>5.18_Bespoke_Uncertain</v>
      </c>
      <c r="AG224" s="162">
        <f t="shared" ca="1" si="30"/>
        <v>0</v>
      </c>
      <c r="AH224" s="162">
        <f t="shared" ca="1" si="30"/>
        <v>0</v>
      </c>
    </row>
    <row r="225" spans="1:34" ht="34.5" thickBot="1" x14ac:dyDescent="0.25">
      <c r="A225" s="4">
        <f t="shared" si="37"/>
        <v>210</v>
      </c>
      <c r="B225" s="58" t="str">
        <f t="shared" ca="1" si="38"/>
        <v>RIIO-T2 Business Plan</v>
      </c>
      <c r="C225" s="58" t="str">
        <f t="shared" ca="1" si="39"/>
        <v>NARM
0</v>
      </c>
      <c r="D225" s="163">
        <f t="shared" si="25"/>
        <v>3</v>
      </c>
      <c r="E225" s="164">
        <v>1</v>
      </c>
      <c r="F225" s="164">
        <v>1</v>
      </c>
      <c r="G225" s="164">
        <v>3</v>
      </c>
      <c r="H225" s="165">
        <v>3</v>
      </c>
      <c r="I225" s="166">
        <v>4</v>
      </c>
      <c r="J225" s="167">
        <v>3</v>
      </c>
      <c r="K225" s="167">
        <v>3</v>
      </c>
      <c r="L225" s="168">
        <v>4</v>
      </c>
      <c r="M225" s="169">
        <v>1</v>
      </c>
      <c r="N225" s="167">
        <v>1</v>
      </c>
      <c r="O225" s="167">
        <v>1</v>
      </c>
      <c r="P225" s="60">
        <f t="shared" si="26"/>
        <v>3</v>
      </c>
      <c r="Q225" s="61"/>
      <c r="R225" s="60" t="str">
        <f ca="1">IFERROR(IF($B225="","",INDEX('Impact-Probability_Matrix'!$C$4:$G$8,MATCH($D225,'Impact-Probability_Matrix'!$C$4:$C$8,0),MATCH($P225,'Impact-Probability_Matrix'!$C$4:$G$4,0))),"-")</f>
        <v>H</v>
      </c>
      <c r="T225" s="244"/>
      <c r="AD225" s="127">
        <v>210</v>
      </c>
      <c r="AE225" s="162" t="str">
        <f t="shared" ca="1" si="30"/>
        <v>RIIO-T2 Business Plan</v>
      </c>
      <c r="AF225" s="162" t="str">
        <f t="shared" ca="1" si="30"/>
        <v>NARM</v>
      </c>
      <c r="AG225" s="162">
        <f t="shared" ca="1" si="30"/>
        <v>0</v>
      </c>
      <c r="AH225" s="162">
        <f t="shared" ca="1" si="30"/>
        <v>0</v>
      </c>
    </row>
    <row r="226" spans="1:34" ht="34.5" thickBot="1" x14ac:dyDescent="0.25">
      <c r="A226" s="4">
        <f t="shared" si="37"/>
        <v>211</v>
      </c>
      <c r="B226" s="58" t="str">
        <f t="shared" ca="1" si="38"/>
        <v>RIIO-T2 Business Plan</v>
      </c>
      <c r="C226" s="58" t="str">
        <f t="shared" ca="1" si="39"/>
        <v>Licence Model (LiMo)
0</v>
      </c>
      <c r="D226" s="163">
        <f t="shared" si="25"/>
        <v>4</v>
      </c>
      <c r="E226" s="164">
        <v>2</v>
      </c>
      <c r="F226" s="164">
        <v>1</v>
      </c>
      <c r="G226" s="164">
        <v>4</v>
      </c>
      <c r="H226" s="165">
        <v>2</v>
      </c>
      <c r="I226" s="166">
        <v>4</v>
      </c>
      <c r="J226" s="167">
        <v>4</v>
      </c>
      <c r="K226" s="167">
        <v>3</v>
      </c>
      <c r="L226" s="168">
        <v>4</v>
      </c>
      <c r="M226" s="169">
        <v>1</v>
      </c>
      <c r="N226" s="167">
        <v>1</v>
      </c>
      <c r="O226" s="167">
        <v>1</v>
      </c>
      <c r="P226" s="60">
        <f t="shared" si="26"/>
        <v>3</v>
      </c>
      <c r="Q226" s="61"/>
      <c r="R226" s="60" t="str">
        <f ca="1">IFERROR(IF($B226="","",INDEX('Impact-Probability_Matrix'!$C$4:$G$8,MATCH($D226,'Impact-Probability_Matrix'!$C$4:$C$8,0),MATCH($P226,'Impact-Probability_Matrix'!$C$4:$G$4,0))),"-")</f>
        <v>C</v>
      </c>
      <c r="T226" s="244"/>
      <c r="AD226" s="127">
        <v>211</v>
      </c>
      <c r="AE226" s="162" t="str">
        <f t="shared" ca="1" si="30"/>
        <v>RIIO-T2 Business Plan</v>
      </c>
      <c r="AF226" s="162" t="str">
        <f t="shared" ca="1" si="30"/>
        <v>Licence Model (LiMo)</v>
      </c>
      <c r="AG226" s="162">
        <f t="shared" ca="1" si="30"/>
        <v>0</v>
      </c>
      <c r="AH226" s="162">
        <f t="shared" ca="1" si="30"/>
        <v>0</v>
      </c>
    </row>
    <row r="227" spans="1:34" ht="34.5" thickBot="1" x14ac:dyDescent="0.25">
      <c r="A227" s="4">
        <f t="shared" si="37"/>
        <v>212</v>
      </c>
      <c r="B227" s="58" t="str">
        <f t="shared" ca="1" si="38"/>
        <v>RIIO-T2 Business Plan</v>
      </c>
      <c r="C227" s="58" t="str">
        <f t="shared" ca="1" si="39"/>
        <v>Price Control Review Information
RIGs Narrative</v>
      </c>
      <c r="D227" s="163">
        <f t="shared" si="25"/>
        <v>3</v>
      </c>
      <c r="E227" s="164">
        <v>2</v>
      </c>
      <c r="F227" s="164">
        <v>1</v>
      </c>
      <c r="G227" s="164">
        <v>3</v>
      </c>
      <c r="H227" s="165">
        <v>3</v>
      </c>
      <c r="I227" s="166">
        <v>4</v>
      </c>
      <c r="J227" s="167">
        <v>4</v>
      </c>
      <c r="K227" s="167">
        <v>4</v>
      </c>
      <c r="L227" s="168">
        <v>3</v>
      </c>
      <c r="M227" s="169">
        <v>1</v>
      </c>
      <c r="N227" s="167">
        <v>1</v>
      </c>
      <c r="O227" s="167">
        <v>1</v>
      </c>
      <c r="P227" s="60">
        <f t="shared" si="26"/>
        <v>3</v>
      </c>
      <c r="Q227" s="61"/>
      <c r="R227" s="60" t="str">
        <f ca="1">IFERROR(IF($B227="","",INDEX('Impact-Probability_Matrix'!$C$4:$G$8,MATCH($D227,'Impact-Probability_Matrix'!$C$4:$C$8,0),MATCH($P227,'Impact-Probability_Matrix'!$C$4:$G$4,0))),"-")</f>
        <v>H</v>
      </c>
      <c r="T227" s="244"/>
      <c r="AD227" s="127">
        <v>212</v>
      </c>
      <c r="AE227" s="162" t="str">
        <f t="shared" ca="1" si="30"/>
        <v>RIIO-T2 Business Plan</v>
      </c>
      <c r="AF227" s="162" t="str">
        <f t="shared" ca="1" si="30"/>
        <v>Price Control Review Information</v>
      </c>
      <c r="AG227" s="162" t="str">
        <f t="shared" ca="1" si="30"/>
        <v>RIGs Narrative</v>
      </c>
      <c r="AH227" s="162">
        <f t="shared" ca="1" si="30"/>
        <v>0</v>
      </c>
    </row>
    <row r="228" spans="1:34" ht="15" thickBot="1" x14ac:dyDescent="0.25">
      <c r="A228" s="4">
        <f t="shared" si="37"/>
        <v>213</v>
      </c>
      <c r="B228" s="58" t="str">
        <f t="shared" ca="1" si="38"/>
        <v/>
      </c>
      <c r="C228" s="58" t="str">
        <f t="shared" ca="1" si="39"/>
        <v/>
      </c>
      <c r="D228" s="163" t="str">
        <f t="shared" si="25"/>
        <v/>
      </c>
      <c r="E228" s="164"/>
      <c r="F228" s="164"/>
      <c r="G228" s="164"/>
      <c r="H228" s="165"/>
      <c r="I228" s="166"/>
      <c r="J228" s="167"/>
      <c r="K228" s="167"/>
      <c r="L228" s="168"/>
      <c r="M228" s="169"/>
      <c r="N228" s="167"/>
      <c r="O228" s="167"/>
      <c r="P228" s="60" t="str">
        <f t="shared" si="26"/>
        <v/>
      </c>
      <c r="Q228" s="61"/>
      <c r="R228" s="60" t="str">
        <f ca="1">IFERROR(IF($B228="","",INDEX('Impact-Probability_Matrix'!$C$4:$G$8,MATCH($D228,'Impact-Probability_Matrix'!$C$4:$C$8,0),MATCH($P228,'Impact-Probability_Matrix'!$C$4:$G$4,0))),"-")</f>
        <v/>
      </c>
      <c r="T228" s="244"/>
      <c r="AD228" s="127">
        <v>213</v>
      </c>
      <c r="AE228" s="162">
        <f t="shared" ca="1" si="30"/>
        <v>0</v>
      </c>
      <c r="AF228" s="162">
        <f t="shared" ca="1" si="30"/>
        <v>0</v>
      </c>
      <c r="AG228" s="162">
        <f t="shared" ca="1" si="30"/>
        <v>0</v>
      </c>
      <c r="AH228" s="162">
        <f t="shared" ca="1" si="30"/>
        <v>0</v>
      </c>
    </row>
    <row r="229" spans="1:34" ht="15" thickBot="1" x14ac:dyDescent="0.25">
      <c r="A229" s="4">
        <f t="shared" si="37"/>
        <v>214</v>
      </c>
      <c r="B229" s="58" t="str">
        <f t="shared" ca="1" si="38"/>
        <v/>
      </c>
      <c r="C229" s="58" t="str">
        <f t="shared" ca="1" si="39"/>
        <v/>
      </c>
      <c r="D229" s="163" t="str">
        <f t="shared" si="25"/>
        <v/>
      </c>
      <c r="E229" s="164"/>
      <c r="F229" s="164"/>
      <c r="G229" s="164"/>
      <c r="H229" s="165"/>
      <c r="I229" s="166"/>
      <c r="J229" s="167"/>
      <c r="K229" s="167"/>
      <c r="L229" s="168"/>
      <c r="M229" s="169"/>
      <c r="N229" s="167"/>
      <c r="O229" s="167"/>
      <c r="P229" s="60" t="str">
        <f t="shared" si="26"/>
        <v/>
      </c>
      <c r="Q229" s="61"/>
      <c r="R229" s="60" t="str">
        <f ca="1">IFERROR(IF($B229="","",INDEX('Impact-Probability_Matrix'!$C$4:$G$8,MATCH($D229,'Impact-Probability_Matrix'!$C$4:$C$8,0),MATCH($P229,'Impact-Probability_Matrix'!$C$4:$G$4,0))),"-")</f>
        <v/>
      </c>
      <c r="T229" s="244"/>
      <c r="AD229" s="127">
        <v>214</v>
      </c>
      <c r="AE229" s="162">
        <f t="shared" ca="1" si="30"/>
        <v>0</v>
      </c>
      <c r="AF229" s="162">
        <f t="shared" ca="1" si="30"/>
        <v>0</v>
      </c>
      <c r="AG229" s="162">
        <f t="shared" ca="1" si="30"/>
        <v>0</v>
      </c>
      <c r="AH229" s="162">
        <f t="shared" ca="1" si="30"/>
        <v>0</v>
      </c>
    </row>
    <row r="230" spans="1:34" ht="15" thickBot="1" x14ac:dyDescent="0.25">
      <c r="A230" s="4">
        <f t="shared" si="37"/>
        <v>215</v>
      </c>
      <c r="B230" s="58" t="str">
        <f t="shared" ca="1" si="38"/>
        <v/>
      </c>
      <c r="C230" s="58" t="str">
        <f t="shared" ca="1" si="39"/>
        <v/>
      </c>
      <c r="D230" s="163" t="str">
        <f t="shared" si="25"/>
        <v/>
      </c>
      <c r="E230" s="164"/>
      <c r="F230" s="164"/>
      <c r="G230" s="164"/>
      <c r="H230" s="165"/>
      <c r="I230" s="166"/>
      <c r="J230" s="167"/>
      <c r="K230" s="167"/>
      <c r="L230" s="168"/>
      <c r="M230" s="169"/>
      <c r="N230" s="167"/>
      <c r="O230" s="167"/>
      <c r="P230" s="60" t="str">
        <f t="shared" si="26"/>
        <v/>
      </c>
      <c r="Q230" s="61"/>
      <c r="R230" s="60" t="str">
        <f ca="1">IFERROR(IF($B230="","",INDEX('Impact-Probability_Matrix'!$C$4:$G$8,MATCH($D230,'Impact-Probability_Matrix'!$C$4:$C$8,0),MATCH($P230,'Impact-Probability_Matrix'!$C$4:$G$4,0))),"-")</f>
        <v/>
      </c>
      <c r="T230" s="244"/>
      <c r="AD230" s="127">
        <v>215</v>
      </c>
      <c r="AE230" s="162">
        <f t="shared" ca="1" si="30"/>
        <v>0</v>
      </c>
      <c r="AF230" s="162">
        <f t="shared" ca="1" si="30"/>
        <v>0</v>
      </c>
      <c r="AG230" s="162">
        <f t="shared" ca="1" si="30"/>
        <v>0</v>
      </c>
      <c r="AH230" s="162">
        <f t="shared" ca="1" si="30"/>
        <v>0</v>
      </c>
    </row>
    <row r="231" spans="1:34" ht="15" thickBot="1" x14ac:dyDescent="0.25">
      <c r="A231" s="4">
        <f t="shared" si="37"/>
        <v>216</v>
      </c>
      <c r="B231" s="58" t="str">
        <f t="shared" ca="1" si="38"/>
        <v/>
      </c>
      <c r="C231" s="58" t="str">
        <f t="shared" ca="1" si="39"/>
        <v/>
      </c>
      <c r="D231" s="163" t="str">
        <f t="shared" si="25"/>
        <v/>
      </c>
      <c r="E231" s="164"/>
      <c r="F231" s="164"/>
      <c r="G231" s="164"/>
      <c r="H231" s="165"/>
      <c r="I231" s="166"/>
      <c r="J231" s="167"/>
      <c r="K231" s="167"/>
      <c r="L231" s="168"/>
      <c r="M231" s="169"/>
      <c r="N231" s="167"/>
      <c r="O231" s="167"/>
      <c r="P231" s="60" t="str">
        <f t="shared" si="26"/>
        <v/>
      </c>
      <c r="Q231" s="61"/>
      <c r="R231" s="60" t="str">
        <f ca="1">IFERROR(IF($B231="","",INDEX('Impact-Probability_Matrix'!$C$4:$G$8,MATCH($D231,'Impact-Probability_Matrix'!$C$4:$C$8,0),MATCH($P231,'Impact-Probability_Matrix'!$C$4:$G$4,0))),"-")</f>
        <v/>
      </c>
      <c r="T231" s="244"/>
      <c r="AD231" s="127">
        <v>216</v>
      </c>
      <c r="AE231" s="162">
        <f t="shared" ca="1" si="30"/>
        <v>0</v>
      </c>
      <c r="AF231" s="162">
        <f t="shared" ca="1" si="30"/>
        <v>0</v>
      </c>
      <c r="AG231" s="162">
        <f t="shared" ca="1" si="30"/>
        <v>0</v>
      </c>
      <c r="AH231" s="162">
        <f t="shared" ca="1" si="30"/>
        <v>0</v>
      </c>
    </row>
    <row r="232" spans="1:34" ht="15" thickBot="1" x14ac:dyDescent="0.25">
      <c r="A232" s="4">
        <f t="shared" si="31"/>
        <v>217</v>
      </c>
      <c r="B232" s="58" t="str">
        <f t="shared" ca="1" si="32"/>
        <v/>
      </c>
      <c r="C232" s="58" t="str">
        <f t="shared" ca="1" si="33"/>
        <v/>
      </c>
      <c r="D232" s="163" t="str">
        <f t="shared" si="25"/>
        <v/>
      </c>
      <c r="E232" s="164"/>
      <c r="F232" s="164"/>
      <c r="G232" s="164"/>
      <c r="H232" s="165"/>
      <c r="I232" s="166"/>
      <c r="J232" s="167"/>
      <c r="K232" s="167"/>
      <c r="L232" s="168"/>
      <c r="M232" s="169"/>
      <c r="N232" s="167"/>
      <c r="O232" s="167"/>
      <c r="P232" s="60" t="str">
        <f t="shared" si="26"/>
        <v/>
      </c>
      <c r="Q232" s="61"/>
      <c r="R232" s="60" t="str">
        <f ca="1">IFERROR(IF($B232="","",INDEX('Impact-Probability_Matrix'!$C$4:$G$8,MATCH($D232,'Impact-Probability_Matrix'!$C$4:$C$8,0),MATCH($P232,'Impact-Probability_Matrix'!$C$4:$G$4,0))),"-")</f>
        <v/>
      </c>
      <c r="T232" s="244"/>
      <c r="AD232" s="127">
        <v>217</v>
      </c>
      <c r="AE232" s="162">
        <f t="shared" ca="1" si="30"/>
        <v>0</v>
      </c>
      <c r="AF232" s="162">
        <f t="shared" ca="1" si="30"/>
        <v>0</v>
      </c>
      <c r="AG232" s="162">
        <f t="shared" ca="1" si="30"/>
        <v>0</v>
      </c>
      <c r="AH232" s="162">
        <f t="shared" ca="1" si="30"/>
        <v>0</v>
      </c>
    </row>
    <row r="233" spans="1:34" ht="15" thickBot="1" x14ac:dyDescent="0.25">
      <c r="A233" s="126" t="s">
        <v>61</v>
      </c>
      <c r="B233" s="124"/>
      <c r="C233" s="124"/>
      <c r="D233" s="125"/>
      <c r="E233" s="125"/>
      <c r="F233" s="125"/>
      <c r="G233" s="125"/>
      <c r="H233" s="125"/>
      <c r="I233" s="125"/>
      <c r="J233" s="125"/>
      <c r="K233" s="125"/>
      <c r="L233" s="125"/>
      <c r="M233" s="125"/>
      <c r="N233" s="125"/>
      <c r="O233" s="125"/>
      <c r="P233" s="125"/>
      <c r="Q233" s="125"/>
      <c r="R233" s="125"/>
      <c r="S233" s="125"/>
      <c r="T233" s="125"/>
      <c r="AD233" s="151" t="s">
        <v>61</v>
      </c>
      <c r="AE233" s="152"/>
      <c r="AF233" s="152"/>
      <c r="AG233" s="153"/>
      <c r="AH233" s="154"/>
    </row>
    <row r="234" spans="1:34" x14ac:dyDescent="0.2">
      <c r="A234" s="8">
        <v>1</v>
      </c>
      <c r="B234" s="8">
        <v>2</v>
      </c>
      <c r="C234" s="8">
        <v>3</v>
      </c>
      <c r="D234" s="8">
        <v>4</v>
      </c>
      <c r="E234" s="8">
        <v>5</v>
      </c>
      <c r="F234" s="8">
        <v>6</v>
      </c>
      <c r="G234" s="8">
        <v>7</v>
      </c>
      <c r="H234" s="8">
        <v>8</v>
      </c>
      <c r="I234" s="8">
        <v>9</v>
      </c>
      <c r="J234" s="8">
        <v>10</v>
      </c>
      <c r="K234" s="8">
        <v>11</v>
      </c>
      <c r="L234" s="8">
        <v>12</v>
      </c>
      <c r="M234" s="8">
        <v>13</v>
      </c>
      <c r="N234" s="8">
        <v>14</v>
      </c>
      <c r="O234" s="8">
        <v>15</v>
      </c>
      <c r="P234" s="8">
        <v>16</v>
      </c>
      <c r="Q234" s="8">
        <v>17</v>
      </c>
      <c r="R234" s="8">
        <v>18</v>
      </c>
      <c r="S234" s="8">
        <v>19</v>
      </c>
      <c r="T234" s="8">
        <v>20</v>
      </c>
    </row>
    <row r="235" spans="1:34" x14ac:dyDescent="0.2">
      <c r="D235" s="7"/>
      <c r="E235" s="7"/>
      <c r="F235" s="7"/>
      <c r="G235" s="7"/>
      <c r="H235" s="7"/>
      <c r="I235" s="7"/>
      <c r="J235" s="7"/>
      <c r="K235" s="7"/>
      <c r="L235" s="7"/>
      <c r="M235" s="7"/>
      <c r="N235" s="7"/>
      <c r="O235" s="7"/>
      <c r="P235" s="7"/>
      <c r="Q235" s="7"/>
      <c r="R235" s="7"/>
    </row>
    <row r="236" spans="1:34" x14ac:dyDescent="0.2">
      <c r="D236" s="109" t="s">
        <v>33</v>
      </c>
      <c r="J236" s="110"/>
      <c r="K236" s="111" t="s">
        <v>96</v>
      </c>
      <c r="R236" s="112" t="s">
        <v>40</v>
      </c>
    </row>
    <row r="237" spans="1:34" x14ac:dyDescent="0.2">
      <c r="C237" s="17"/>
      <c r="E237" s="18"/>
      <c r="F237" s="18"/>
      <c r="G237" s="18"/>
      <c r="H237" s="18"/>
      <c r="I237"/>
      <c r="J237" s="83" t="s">
        <v>107</v>
      </c>
      <c r="L237"/>
      <c r="M237" s="83" t="s">
        <v>95</v>
      </c>
    </row>
    <row r="238" spans="1:34" x14ac:dyDescent="0.2">
      <c r="C238" s="18"/>
      <c r="D238" s="108">
        <v>1</v>
      </c>
      <c r="E238" s="18"/>
      <c r="F238" s="18"/>
      <c r="G238" s="18"/>
      <c r="H238" s="18"/>
      <c r="I238"/>
      <c r="J238" s="106">
        <v>2</v>
      </c>
      <c r="L238"/>
      <c r="M238" s="16">
        <v>2</v>
      </c>
      <c r="P238" s="113" t="s">
        <v>27</v>
      </c>
      <c r="R238" s="107" t="s">
        <v>7</v>
      </c>
    </row>
    <row r="239" spans="1:34" x14ac:dyDescent="0.2">
      <c r="C239" s="18"/>
      <c r="D239" s="108">
        <v>2</v>
      </c>
      <c r="E239" s="18"/>
      <c r="F239" s="18"/>
      <c r="G239" s="18"/>
      <c r="H239" s="18"/>
      <c r="I239"/>
      <c r="J239" s="106">
        <v>3</v>
      </c>
      <c r="L239"/>
      <c r="M239" s="16">
        <v>1</v>
      </c>
      <c r="P239" s="113" t="s">
        <v>31</v>
      </c>
      <c r="R239" s="107" t="s">
        <v>11</v>
      </c>
    </row>
    <row r="240" spans="1:34" x14ac:dyDescent="0.2">
      <c r="C240" s="18"/>
      <c r="D240" s="108">
        <v>3</v>
      </c>
      <c r="E240" s="18"/>
      <c r="F240" s="18"/>
      <c r="G240" s="18"/>
      <c r="H240" s="18"/>
      <c r="I240"/>
      <c r="J240" s="106">
        <v>4</v>
      </c>
      <c r="L240"/>
      <c r="M240" s="16">
        <v>0</v>
      </c>
      <c r="P240" s="113" t="s">
        <v>28</v>
      </c>
      <c r="R240" s="107" t="s">
        <v>15</v>
      </c>
    </row>
    <row r="241" spans="3:28" x14ac:dyDescent="0.2">
      <c r="C241" s="18"/>
      <c r="D241" s="108">
        <v>4</v>
      </c>
      <c r="E241" s="18"/>
      <c r="F241" s="18"/>
      <c r="G241" s="18"/>
      <c r="H241" s="18"/>
      <c r="L241" s="18"/>
      <c r="P241" s="113" t="s">
        <v>32</v>
      </c>
      <c r="R241" s="107" t="s">
        <v>19</v>
      </c>
      <c r="AB241" s="7"/>
    </row>
    <row r="242" spans="3:28" x14ac:dyDescent="0.2">
      <c r="N242" s="7"/>
    </row>
    <row r="253" spans="3:28" x14ac:dyDescent="0.2">
      <c r="S253" s="8"/>
      <c r="T253" s="8"/>
      <c r="U253" s="8"/>
    </row>
    <row r="254" spans="3:28" x14ac:dyDescent="0.2">
      <c r="S254" s="21"/>
      <c r="T254" s="21"/>
      <c r="U254" s="21"/>
    </row>
    <row r="255" spans="3:28" x14ac:dyDescent="0.2">
      <c r="S255" s="21"/>
      <c r="T255" s="21"/>
      <c r="U255" s="21"/>
    </row>
    <row r="256" spans="3:28" x14ac:dyDescent="0.2">
      <c r="S256" s="21"/>
      <c r="T256" s="21"/>
      <c r="U256" s="21"/>
    </row>
    <row r="257" spans="19:21" x14ac:dyDescent="0.2">
      <c r="S257" s="21"/>
      <c r="T257" s="21"/>
      <c r="U257" s="21"/>
    </row>
  </sheetData>
  <sheetProtection formatRows="0" autoFilter="0"/>
  <autoFilter ref="A15:R234" xr:uid="{00000000-0009-0000-0000-000002000000}"/>
  <mergeCells count="3">
    <mergeCell ref="V17:V21"/>
    <mergeCell ref="M13:O13"/>
    <mergeCell ref="I13:L13"/>
  </mergeCells>
  <conditionalFormatting sqref="P16:P191 P232">
    <cfRule type="cellIs" dxfId="315" priority="150" operator="equal">
      <formula>"L"</formula>
    </cfRule>
    <cfRule type="cellIs" dxfId="314" priority="151" operator="equal">
      <formula>"M"</formula>
    </cfRule>
    <cfRule type="cellIs" dxfId="313" priority="152" operator="equal">
      <formula>"H"</formula>
    </cfRule>
  </conditionalFormatting>
  <conditionalFormatting sqref="R238:R241 R16:R191 R232">
    <cfRule type="cellIs" dxfId="312" priority="143" operator="equal">
      <formula>"L"</formula>
    </cfRule>
    <cfRule type="cellIs" dxfId="311" priority="144" operator="equal">
      <formula>"M"</formula>
    </cfRule>
    <cfRule type="cellIs" dxfId="310" priority="145" operator="equal">
      <formula>"H"</formula>
    </cfRule>
    <cfRule type="cellIs" dxfId="309" priority="146" operator="equal">
      <formula>"C"</formula>
    </cfRule>
  </conditionalFormatting>
  <conditionalFormatting sqref="M238:M240">
    <cfRule type="colorScale" priority="115">
      <colorScale>
        <cfvo type="num" val="0"/>
        <cfvo type="num" val="1"/>
        <cfvo type="num" val="2"/>
        <color rgb="FFFF0000"/>
        <color rgb="FFFFFF00"/>
        <color rgb="FF92D050"/>
      </colorScale>
    </cfRule>
    <cfRule type="cellIs" dxfId="308" priority="117" operator="equal">
      <formula>1</formula>
    </cfRule>
    <cfRule type="cellIs" dxfId="307" priority="118" operator="equal">
      <formula>2</formula>
    </cfRule>
    <cfRule type="cellIs" dxfId="306" priority="119" operator="equal">
      <formula>3</formula>
    </cfRule>
    <cfRule type="cellIs" dxfId="305" priority="120" operator="equal">
      <formula>4</formula>
    </cfRule>
  </conditionalFormatting>
  <conditionalFormatting sqref="M16:O154 M232:O232 M157:O191">
    <cfRule type="colorScale" priority="110">
      <colorScale>
        <cfvo type="num" val="0"/>
        <cfvo type="num" val="1"/>
        <cfvo type="num" val="2"/>
        <color rgb="FFFF0000"/>
        <color rgb="FFFFFF00"/>
        <color rgb="FF92D050"/>
      </colorScale>
    </cfRule>
  </conditionalFormatting>
  <conditionalFormatting sqref="P16:P191 P232">
    <cfRule type="cellIs" dxfId="304" priority="102" operator="equal">
      <formula>1</formula>
    </cfRule>
    <cfRule type="cellIs" dxfId="303" priority="103" operator="equal">
      <formula>3</formula>
    </cfRule>
    <cfRule type="containsText" dxfId="302" priority="104" operator="containsText" text="2">
      <formula>NOT(ISERROR(SEARCH("2",P16)))</formula>
    </cfRule>
    <cfRule type="cellIs" dxfId="301" priority="105" operator="equal">
      <formula>2</formula>
    </cfRule>
    <cfRule type="cellIs" dxfId="300" priority="106" operator="equal">
      <formula>2</formula>
    </cfRule>
    <cfRule type="cellIs" dxfId="299" priority="107" operator="equal">
      <formula>4</formula>
    </cfRule>
  </conditionalFormatting>
  <conditionalFormatting sqref="P16:P191 P232">
    <cfRule type="cellIs" dxfId="298" priority="101" operator="equal">
      <formula>4</formula>
    </cfRule>
  </conditionalFormatting>
  <conditionalFormatting sqref="E16:H154 E232:H232 E157:H191">
    <cfRule type="cellIs" dxfId="297" priority="91" operator="equal">
      <formula>1</formula>
    </cfRule>
    <cfRule type="cellIs" dxfId="296" priority="92" operator="equal">
      <formula>2</formula>
    </cfRule>
    <cfRule type="cellIs" dxfId="295" priority="93" operator="equal">
      <formula>3</formula>
    </cfRule>
    <cfRule type="cellIs" dxfId="294" priority="94" operator="equal">
      <formula>4</formula>
    </cfRule>
  </conditionalFormatting>
  <conditionalFormatting sqref="I16:L154 I232:L232 I157:L191">
    <cfRule type="colorScale" priority="90">
      <colorScale>
        <cfvo type="num" val="2"/>
        <cfvo type="num" val="3"/>
        <cfvo type="num" val="4"/>
        <color rgb="FF92D050"/>
        <color rgb="FFFFC000"/>
        <color rgb="FFFF0000"/>
      </colorScale>
    </cfRule>
  </conditionalFormatting>
  <conditionalFormatting sqref="D16:D191 D232">
    <cfRule type="cellIs" dxfId="293" priority="87" operator="equal">
      <formula>"L"</formula>
    </cfRule>
    <cfRule type="cellIs" dxfId="292" priority="88" operator="equal">
      <formula>"M"</formula>
    </cfRule>
    <cfRule type="cellIs" dxfId="291" priority="89" operator="equal">
      <formula>"H"</formula>
    </cfRule>
  </conditionalFormatting>
  <conditionalFormatting sqref="D16:D191 D232">
    <cfRule type="cellIs" dxfId="290" priority="81" operator="equal">
      <formula>1</formula>
    </cfRule>
    <cfRule type="cellIs" dxfId="289" priority="82" operator="equal">
      <formula>3</formula>
    </cfRule>
    <cfRule type="containsText" dxfId="288" priority="83" operator="containsText" text="2">
      <formula>NOT(ISERROR(SEARCH("2",D16)))</formula>
    </cfRule>
    <cfRule type="cellIs" dxfId="287" priority="84" operator="equal">
      <formula>2</formula>
    </cfRule>
    <cfRule type="cellIs" dxfId="286" priority="85" operator="equal">
      <formula>2</formula>
    </cfRule>
    <cfRule type="cellIs" dxfId="285" priority="86" operator="equal">
      <formula>4</formula>
    </cfRule>
  </conditionalFormatting>
  <conditionalFormatting sqref="D16:D191 D232">
    <cfRule type="cellIs" dxfId="284" priority="80" operator="equal">
      <formula>4</formula>
    </cfRule>
  </conditionalFormatting>
  <conditionalFormatting sqref="J238:J240">
    <cfRule type="colorScale" priority="74">
      <colorScale>
        <cfvo type="num" val="2"/>
        <cfvo type="num" val="3"/>
        <cfvo type="num" val="4"/>
        <color rgb="FF92D050"/>
        <color rgb="FFFFC000"/>
        <color rgb="FFFF0000"/>
      </colorScale>
    </cfRule>
  </conditionalFormatting>
  <conditionalFormatting sqref="D238:D241">
    <cfRule type="cellIs" dxfId="283" priority="69" operator="equal">
      <formula>1</formula>
    </cfRule>
    <cfRule type="cellIs" dxfId="282" priority="70" operator="equal">
      <formula>2</formula>
    </cfRule>
    <cfRule type="cellIs" dxfId="281" priority="71" operator="equal">
      <formula>3</formula>
    </cfRule>
    <cfRule type="cellIs" dxfId="280" priority="72" operator="equal">
      <formula>4</formula>
    </cfRule>
  </conditionalFormatting>
  <conditionalFormatting sqref="A16:R154 A232:R232 A157:R191 A155:D156 P155:R156">
    <cfRule type="expression" dxfId="279" priority="65">
      <formula>$B16=""</formula>
    </cfRule>
  </conditionalFormatting>
  <conditionalFormatting sqref="AD16:AH232">
    <cfRule type="expression" dxfId="278" priority="747">
      <formula>$AH16="No"</formula>
    </cfRule>
    <cfRule type="expression" dxfId="277" priority="748">
      <formula>$J16="No"</formula>
    </cfRule>
  </conditionalFormatting>
  <conditionalFormatting sqref="T232 T16:T156">
    <cfRule type="expression" dxfId="276" priority="64">
      <formula>$B16=""</formula>
    </cfRule>
  </conditionalFormatting>
  <conditionalFormatting sqref="T143:T144">
    <cfRule type="expression" dxfId="275" priority="63">
      <formula>$B143=""</formula>
    </cfRule>
  </conditionalFormatting>
  <conditionalFormatting sqref="P192:P231">
    <cfRule type="cellIs" dxfId="274" priority="59" operator="equal">
      <formula>"L"</formula>
    </cfRule>
    <cfRule type="cellIs" dxfId="273" priority="60" operator="equal">
      <formula>"M"</formula>
    </cfRule>
    <cfRule type="cellIs" dxfId="272" priority="61" operator="equal">
      <formula>"H"</formula>
    </cfRule>
  </conditionalFormatting>
  <conditionalFormatting sqref="R192:R231">
    <cfRule type="cellIs" dxfId="271" priority="55" operator="equal">
      <formula>"L"</formula>
    </cfRule>
    <cfRule type="cellIs" dxfId="270" priority="56" operator="equal">
      <formula>"M"</formula>
    </cfRule>
    <cfRule type="cellIs" dxfId="269" priority="57" operator="equal">
      <formula>"H"</formula>
    </cfRule>
    <cfRule type="cellIs" dxfId="268" priority="58" operator="equal">
      <formula>"C"</formula>
    </cfRule>
  </conditionalFormatting>
  <conditionalFormatting sqref="M192:O231">
    <cfRule type="colorScale" priority="54">
      <colorScale>
        <cfvo type="num" val="0"/>
        <cfvo type="num" val="1"/>
        <cfvo type="num" val="2"/>
        <color rgb="FFFF0000"/>
        <color rgb="FFFFFF00"/>
        <color rgb="FF92D050"/>
      </colorScale>
    </cfRule>
  </conditionalFormatting>
  <conditionalFormatting sqref="P192:P231">
    <cfRule type="cellIs" dxfId="267" priority="48" operator="equal">
      <formula>1</formula>
    </cfRule>
    <cfRule type="cellIs" dxfId="266" priority="49" operator="equal">
      <formula>3</formula>
    </cfRule>
    <cfRule type="containsText" dxfId="265" priority="50" operator="containsText" text="2">
      <formula>NOT(ISERROR(SEARCH("2",P192)))</formula>
    </cfRule>
    <cfRule type="cellIs" dxfId="264" priority="51" operator="equal">
      <formula>2</formula>
    </cfRule>
    <cfRule type="cellIs" dxfId="263" priority="52" operator="equal">
      <formula>2</formula>
    </cfRule>
    <cfRule type="cellIs" dxfId="262" priority="53" operator="equal">
      <formula>4</formula>
    </cfRule>
  </conditionalFormatting>
  <conditionalFormatting sqref="P192:P231">
    <cfRule type="cellIs" dxfId="261" priority="47" operator="equal">
      <formula>4</formula>
    </cfRule>
  </conditionalFormatting>
  <conditionalFormatting sqref="E192:H231">
    <cfRule type="cellIs" dxfId="260" priority="43" operator="equal">
      <formula>1</formula>
    </cfRule>
    <cfRule type="cellIs" dxfId="259" priority="44" operator="equal">
      <formula>2</formula>
    </cfRule>
    <cfRule type="cellIs" dxfId="258" priority="45" operator="equal">
      <formula>3</formula>
    </cfRule>
    <cfRule type="cellIs" dxfId="257" priority="46" operator="equal">
      <formula>4</formula>
    </cfRule>
  </conditionalFormatting>
  <conditionalFormatting sqref="I192:L231">
    <cfRule type="colorScale" priority="42">
      <colorScale>
        <cfvo type="num" val="2"/>
        <cfvo type="num" val="3"/>
        <cfvo type="num" val="4"/>
        <color rgb="FF92D050"/>
        <color rgb="FFFFC000"/>
        <color rgb="FFFF0000"/>
      </colorScale>
    </cfRule>
  </conditionalFormatting>
  <conditionalFormatting sqref="D192:D231">
    <cfRule type="cellIs" dxfId="256" priority="39" operator="equal">
      <formula>"L"</formula>
    </cfRule>
    <cfRule type="cellIs" dxfId="255" priority="40" operator="equal">
      <formula>"M"</formula>
    </cfRule>
    <cfRule type="cellIs" dxfId="254" priority="41" operator="equal">
      <formula>"H"</formula>
    </cfRule>
  </conditionalFormatting>
  <conditionalFormatting sqref="D192:D231">
    <cfRule type="cellIs" dxfId="253" priority="33" operator="equal">
      <formula>1</formula>
    </cfRule>
    <cfRule type="cellIs" dxfId="252" priority="34" operator="equal">
      <formula>3</formula>
    </cfRule>
    <cfRule type="containsText" dxfId="251" priority="35" operator="containsText" text="2">
      <formula>NOT(ISERROR(SEARCH("2",D192)))</formula>
    </cfRule>
    <cfRule type="cellIs" dxfId="250" priority="36" operator="equal">
      <formula>2</formula>
    </cfRule>
    <cfRule type="cellIs" dxfId="249" priority="37" operator="equal">
      <formula>2</formula>
    </cfRule>
    <cfRule type="cellIs" dxfId="248" priority="38" operator="equal">
      <formula>4</formula>
    </cfRule>
  </conditionalFormatting>
  <conditionalFormatting sqref="D192:D231">
    <cfRule type="cellIs" dxfId="247" priority="32" operator="equal">
      <formula>4</formula>
    </cfRule>
  </conditionalFormatting>
  <conditionalFormatting sqref="A192:R231">
    <cfRule type="expression" dxfId="246" priority="31">
      <formula>$B192=""</formula>
    </cfRule>
  </conditionalFormatting>
  <conditionalFormatting sqref="T216 T225:T231">
    <cfRule type="expression" dxfId="245" priority="30">
      <formula>$B216=""</formula>
    </cfRule>
  </conditionalFormatting>
  <conditionalFormatting sqref="T174:T177 T159:T166 T168:T169 T179:T187 T189:T208 T212">
    <cfRule type="expression" dxfId="244" priority="29">
      <formula>$B159=""</formula>
    </cfRule>
  </conditionalFormatting>
  <conditionalFormatting sqref="M155:O156">
    <cfRule type="colorScale" priority="28">
      <colorScale>
        <cfvo type="num" val="0"/>
        <cfvo type="num" val="1"/>
        <cfvo type="num" val="2"/>
        <color rgb="FFFF0000"/>
        <color rgb="FFFFFF00"/>
        <color rgb="FF92D050"/>
      </colorScale>
    </cfRule>
  </conditionalFormatting>
  <conditionalFormatting sqref="E155:H156">
    <cfRule type="cellIs" dxfId="243" priority="24" operator="equal">
      <formula>1</formula>
    </cfRule>
    <cfRule type="cellIs" dxfId="242" priority="25" operator="equal">
      <formula>2</formula>
    </cfRule>
    <cfRule type="cellIs" dxfId="241" priority="26" operator="equal">
      <formula>3</formula>
    </cfRule>
    <cfRule type="cellIs" dxfId="240" priority="27" operator="equal">
      <formula>4</formula>
    </cfRule>
  </conditionalFormatting>
  <conditionalFormatting sqref="I155:L156">
    <cfRule type="colorScale" priority="23">
      <colorScale>
        <cfvo type="num" val="2"/>
        <cfvo type="num" val="3"/>
        <cfvo type="num" val="4"/>
        <color rgb="FF92D050"/>
        <color rgb="FFFFC000"/>
        <color rgb="FFFF0000"/>
      </colorScale>
    </cfRule>
  </conditionalFormatting>
  <conditionalFormatting sqref="E155:O156">
    <cfRule type="expression" dxfId="239" priority="22">
      <formula>$B155=""</formula>
    </cfRule>
  </conditionalFormatting>
  <conditionalFormatting sqref="T173">
    <cfRule type="expression" dxfId="238" priority="20">
      <formula>$B173=""</formula>
    </cfRule>
  </conditionalFormatting>
  <conditionalFormatting sqref="T157">
    <cfRule type="expression" dxfId="237" priority="10">
      <formula>$B157=""</formula>
    </cfRule>
  </conditionalFormatting>
  <conditionalFormatting sqref="T158">
    <cfRule type="expression" dxfId="236" priority="9">
      <formula>$B158=""</formula>
    </cfRule>
  </conditionalFormatting>
  <conditionalFormatting sqref="T167">
    <cfRule type="expression" dxfId="235" priority="8">
      <formula>$B167=""</formula>
    </cfRule>
  </conditionalFormatting>
  <conditionalFormatting sqref="T171:T172">
    <cfRule type="expression" dxfId="234" priority="7">
      <formula>$B171=""</formula>
    </cfRule>
  </conditionalFormatting>
  <conditionalFormatting sqref="T178">
    <cfRule type="expression" dxfId="233" priority="6">
      <formula>$B178=""</formula>
    </cfRule>
  </conditionalFormatting>
  <conditionalFormatting sqref="T188">
    <cfRule type="expression" dxfId="232" priority="5">
      <formula>$B188=""</formula>
    </cfRule>
  </conditionalFormatting>
  <conditionalFormatting sqref="T209:T211">
    <cfRule type="expression" dxfId="231" priority="4">
      <formula>$B209=""</formula>
    </cfRule>
  </conditionalFormatting>
  <conditionalFormatting sqref="T217:T224">
    <cfRule type="expression" dxfId="230" priority="3">
      <formula>$B217=""</formula>
    </cfRule>
  </conditionalFormatting>
  <conditionalFormatting sqref="T214">
    <cfRule type="expression" dxfId="229" priority="2">
      <formula>$B214=""</formula>
    </cfRule>
  </conditionalFormatting>
  <conditionalFormatting sqref="T213">
    <cfRule type="expression" dxfId="228" priority="1">
      <formula>$B213=""</formula>
    </cfRule>
  </conditionalFormatting>
  <dataValidations count="6">
    <dataValidation type="list" allowBlank="1" showInputMessage="1" showErrorMessage="1" sqref="E16:H154 E157:H232" xr:uid="{00000000-0002-0000-0200-000000000000}">
      <formula1>$D$238:$D$241</formula1>
    </dataValidation>
    <dataValidation type="list" allowBlank="1" showInputMessage="1" showErrorMessage="1" sqref="C14" xr:uid="{00000000-0002-0000-0200-000001000000}">
      <formula1>$X$16:$AA$16</formula1>
    </dataValidation>
    <dataValidation type="list" allowBlank="1" showInputMessage="1" showErrorMessage="1" sqref="M16:O232" xr:uid="{00000000-0002-0000-0200-000002000000}">
      <formula1>"0,1,2"</formula1>
    </dataValidation>
    <dataValidation type="list" allowBlank="1" showInputMessage="1" showErrorMessage="1" sqref="I16:L232" xr:uid="{00000000-0002-0000-0200-000003000000}">
      <formula1>"2,3,4"</formula1>
    </dataValidation>
    <dataValidation type="list" allowBlank="1" showInputMessage="1" showErrorMessage="1" sqref="C13" xr:uid="{00000000-0002-0000-0200-000004000000}">
      <formula1>$V$37:$V$45</formula1>
    </dataValidation>
    <dataValidation type="list" allowBlank="1" showInputMessage="1" showErrorMessage="1" sqref="E155:H156" xr:uid="{00000000-0002-0000-0200-000005000000}">
      <formula1>$D$239:$D$242</formula1>
    </dataValidation>
  </dataValidations>
  <pageMargins left="0.70866141732283472" right="0.70866141732283472" top="0.74803149606299213" bottom="0.74803149606299213" header="0.31496062992125984" footer="0.31496062992125984"/>
  <pageSetup paperSize="8" scale="89" fitToHeight="0" orientation="landscape" r:id="rId1"/>
  <headerFooter>
    <oddHeader>&amp;F</oddHeader>
    <oddFooter>&amp;L&amp;A&amp;CPage &amp;P of &amp;N&amp;R&amp;D &amp;T</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pageSetUpPr fitToPage="1"/>
  </sheetPr>
  <dimension ref="A1:AW243"/>
  <sheetViews>
    <sheetView topLeftCell="C17" zoomScale="85" zoomScaleNormal="85" workbookViewId="0">
      <pane xSplit="1" ySplit="146" topLeftCell="D163" activePane="bottomRight" state="frozen"/>
      <selection activeCell="C17" sqref="C17"/>
      <selection pane="topRight" activeCell="D17" sqref="D17"/>
      <selection pane="bottomLeft" activeCell="C163" sqref="C163"/>
      <selection pane="bottomRight" activeCell="E164" sqref="E164"/>
    </sheetView>
  </sheetViews>
  <sheetFormatPr defaultRowHeight="12.75" outlineLevelRow="1" x14ac:dyDescent="0.2"/>
  <cols>
    <col min="1" max="1" width="4.375" bestFit="1" customWidth="1"/>
    <col min="2" max="2" width="13" customWidth="1"/>
    <col min="3" max="3" width="32.5" customWidth="1"/>
    <col min="4" max="9" width="9" customWidth="1"/>
    <col min="10" max="10" width="9.5" hidden="1" customWidth="1"/>
    <col min="11" max="11" width="27.125" hidden="1" customWidth="1"/>
    <col min="12" max="12" width="13.375" hidden="1" customWidth="1"/>
    <col min="13" max="13" width="22.375" hidden="1" customWidth="1"/>
    <col min="14" max="14" width="13.25" hidden="1" customWidth="1"/>
    <col min="15" max="15" width="15.125" hidden="1" customWidth="1"/>
    <col min="16" max="16" width="8" customWidth="1"/>
    <col min="17" max="17" width="27.125" customWidth="1"/>
    <col min="18" max="18" width="13.375" customWidth="1"/>
    <col min="19" max="19" width="22.375" customWidth="1"/>
    <col min="20" max="20" width="13.25" customWidth="1"/>
    <col min="21" max="21" width="15.125" bestFit="1" customWidth="1"/>
    <col min="22" max="22" width="1.875" style="2" customWidth="1"/>
    <col min="23" max="35" width="4.125" customWidth="1"/>
    <col min="36" max="36" width="1.375" style="203" customWidth="1"/>
    <col min="37" max="49" width="4.125" customWidth="1"/>
    <col min="50" max="50" width="14.125" customWidth="1"/>
  </cols>
  <sheetData>
    <row r="1" spans="1:49" s="6" customFormat="1" ht="24.75" x14ac:dyDescent="0.3">
      <c r="A1" s="177" t="str">
        <f>"Summary Table 3.4: "&amp;$D$18&amp;", "&amp;TEXT($D$20,"dd mmmm yyyy")</f>
        <v>Summary Table 3.4: Company group name, 28 February 2019</v>
      </c>
      <c r="B1" s="177"/>
      <c r="C1" s="7"/>
      <c r="D1" s="230"/>
      <c r="E1" s="8"/>
      <c r="F1" s="8"/>
      <c r="G1" s="8"/>
      <c r="H1" s="8"/>
      <c r="I1" s="8"/>
      <c r="J1" s="8"/>
      <c r="K1" s="8"/>
      <c r="L1" s="8"/>
      <c r="M1" s="8"/>
      <c r="N1" s="8"/>
      <c r="O1" s="8"/>
      <c r="P1" s="8"/>
      <c r="Q1" s="8"/>
      <c r="R1" s="8"/>
      <c r="S1" s="8"/>
      <c r="U1" s="37"/>
      <c r="V1" s="37"/>
      <c r="W1" s="37"/>
      <c r="X1" s="37"/>
      <c r="Y1" s="37"/>
      <c r="Z1" s="37"/>
      <c r="AJ1" s="202"/>
    </row>
    <row r="2" spans="1:49" s="6" customFormat="1" ht="14.25" x14ac:dyDescent="0.2">
      <c r="A2" s="7"/>
      <c r="B2" s="7"/>
      <c r="C2" s="7"/>
      <c r="D2" s="7"/>
      <c r="E2" s="8"/>
      <c r="F2" s="8"/>
      <c r="G2" s="8"/>
      <c r="H2" s="8"/>
      <c r="I2" s="8"/>
      <c r="J2" s="8"/>
      <c r="K2" s="8"/>
      <c r="L2" s="8"/>
      <c r="M2" s="8"/>
      <c r="N2" s="8"/>
      <c r="O2" s="8"/>
      <c r="P2" s="8"/>
      <c r="Q2" s="8"/>
      <c r="R2" s="8"/>
      <c r="S2" s="8"/>
      <c r="U2" s="37"/>
      <c r="V2" s="37"/>
      <c r="W2" s="376" t="s">
        <v>0</v>
      </c>
      <c r="X2" s="376"/>
      <c r="Y2" s="376"/>
      <c r="Z2" s="376"/>
      <c r="AA2" s="376"/>
      <c r="AB2" s="204" t="s">
        <v>3</v>
      </c>
      <c r="AC2" s="216" t="str">
        <f t="array" ref="AC2:AC14">TRANSPOSE(W237:AI237)</f>
        <v>Methodology Statement</v>
      </c>
      <c r="AD2" s="210"/>
      <c r="AE2" s="210"/>
      <c r="AF2" s="210"/>
      <c r="AG2" s="210"/>
      <c r="AH2" s="210"/>
      <c r="AI2" s="211"/>
      <c r="AJ2" s="202"/>
      <c r="AK2" s="376" t="s">
        <v>0</v>
      </c>
      <c r="AL2" s="376"/>
      <c r="AM2" s="376"/>
      <c r="AN2" s="376"/>
      <c r="AO2" s="376"/>
      <c r="AP2" s="204" t="s">
        <v>3</v>
      </c>
      <c r="AQ2" s="216" t="str">
        <f t="array" ref="AQ2:AQ14">TRANSPOSE(AK237:AW237)</f>
        <v>Methodology Statement</v>
      </c>
      <c r="AR2" s="210"/>
      <c r="AS2" s="210"/>
      <c r="AT2" s="210"/>
      <c r="AU2" s="210"/>
      <c r="AV2" s="210"/>
      <c r="AW2" s="211"/>
    </row>
    <row r="3" spans="1:49" s="6" customFormat="1" ht="14.25" x14ac:dyDescent="0.2">
      <c r="A3" s="176" t="s">
        <v>730</v>
      </c>
      <c r="B3" s="176"/>
      <c r="C3" s="7"/>
      <c r="D3" s="7"/>
      <c r="E3" s="8"/>
      <c r="F3" s="8"/>
      <c r="G3" s="8"/>
      <c r="H3" s="8"/>
      <c r="I3" s="8"/>
      <c r="J3" s="8"/>
      <c r="K3" s="8"/>
      <c r="L3" s="8"/>
      <c r="M3" s="8"/>
      <c r="N3" s="8"/>
      <c r="O3" s="8"/>
      <c r="P3" s="8"/>
      <c r="Q3" s="8"/>
      <c r="R3" s="8"/>
      <c r="S3" s="8"/>
      <c r="U3" s="37"/>
      <c r="V3" s="37"/>
      <c r="W3" s="377" t="s">
        <v>1</v>
      </c>
      <c r="X3" s="377"/>
      <c r="Y3" s="377"/>
      <c r="Z3" s="377"/>
      <c r="AA3" s="377"/>
      <c r="AB3" s="205" t="s">
        <v>4</v>
      </c>
      <c r="AC3" s="217" t="str">
        <v>Second Person Review</v>
      </c>
      <c r="AD3" s="212"/>
      <c r="AE3" s="212"/>
      <c r="AF3" s="212"/>
      <c r="AG3" s="212"/>
      <c r="AH3" s="212"/>
      <c r="AI3" s="213"/>
      <c r="AJ3" s="202"/>
      <c r="AK3" s="377" t="s">
        <v>1</v>
      </c>
      <c r="AL3" s="377"/>
      <c r="AM3" s="377"/>
      <c r="AN3" s="377"/>
      <c r="AO3" s="377"/>
      <c r="AP3" s="205" t="s">
        <v>4</v>
      </c>
      <c r="AQ3" s="217" t="str">
        <v>Second Person Review</v>
      </c>
      <c r="AR3" s="212"/>
      <c r="AS3" s="212"/>
      <c r="AT3" s="212"/>
      <c r="AU3" s="212"/>
      <c r="AV3" s="212"/>
      <c r="AW3" s="213"/>
    </row>
    <row r="4" spans="1:49" s="6" customFormat="1" ht="14.25" outlineLevel="1" x14ac:dyDescent="0.2">
      <c r="A4" s="175"/>
      <c r="B4" s="175"/>
      <c r="C4" s="175" t="s">
        <v>732</v>
      </c>
      <c r="D4" s="175" t="s">
        <v>731</v>
      </c>
      <c r="E4" s="8"/>
      <c r="F4" s="8"/>
      <c r="G4" s="8"/>
      <c r="H4" s="8"/>
      <c r="I4" s="8"/>
      <c r="J4" s="8"/>
      <c r="K4" s="8"/>
      <c r="L4" s="8"/>
      <c r="M4" s="8"/>
      <c r="N4" s="8"/>
      <c r="O4" s="8"/>
      <c r="P4" s="8"/>
      <c r="Q4" s="8"/>
      <c r="R4" s="8"/>
      <c r="S4" s="8"/>
      <c r="U4" s="37"/>
      <c r="V4" s="37"/>
      <c r="W4" s="377"/>
      <c r="X4" s="377"/>
      <c r="Y4" s="377"/>
      <c r="Z4" s="377"/>
      <c r="AA4" s="377"/>
      <c r="AB4" s="205" t="s">
        <v>8</v>
      </c>
      <c r="AC4" s="217" t="str">
        <v>Internal Expert Review</v>
      </c>
      <c r="AD4" s="212"/>
      <c r="AE4" s="212"/>
      <c r="AF4" s="212"/>
      <c r="AG4" s="212"/>
      <c r="AH4" s="212"/>
      <c r="AI4" s="213"/>
      <c r="AJ4" s="202"/>
      <c r="AK4" s="377"/>
      <c r="AL4" s="377"/>
      <c r="AM4" s="377"/>
      <c r="AN4" s="377"/>
      <c r="AO4" s="377"/>
      <c r="AP4" s="205" t="s">
        <v>8</v>
      </c>
      <c r="AQ4" s="217" t="str">
        <v>Internal Expert Review</v>
      </c>
      <c r="AR4" s="212"/>
      <c r="AS4" s="212"/>
      <c r="AT4" s="212"/>
      <c r="AU4" s="212"/>
      <c r="AV4" s="212"/>
      <c r="AW4" s="213"/>
    </row>
    <row r="5" spans="1:49" s="6" customFormat="1" ht="14.25" outlineLevel="1" x14ac:dyDescent="0.2">
      <c r="A5" s="7">
        <v>1</v>
      </c>
      <c r="B5" s="7"/>
      <c r="C5" s="7"/>
      <c r="D5" s="7" t="s">
        <v>738</v>
      </c>
      <c r="E5" s="8"/>
      <c r="F5" s="8"/>
      <c r="G5" s="8"/>
      <c r="H5" s="8"/>
      <c r="I5" s="8"/>
      <c r="J5" s="8"/>
      <c r="K5" s="8"/>
      <c r="L5" s="8"/>
      <c r="M5" s="8"/>
      <c r="N5" s="8"/>
      <c r="O5" s="8"/>
      <c r="P5" s="8"/>
      <c r="Q5" s="8"/>
      <c r="R5" s="8"/>
      <c r="S5" s="8"/>
      <c r="U5" s="37"/>
      <c r="V5" s="37"/>
      <c r="W5" s="377"/>
      <c r="X5" s="377"/>
      <c r="Y5" s="377"/>
      <c r="Z5" s="377"/>
      <c r="AA5" s="377"/>
      <c r="AB5" s="205" t="s">
        <v>12</v>
      </c>
      <c r="AC5" s="217" t="str">
        <v>Internal Data Audit</v>
      </c>
      <c r="AD5" s="212"/>
      <c r="AE5" s="212"/>
      <c r="AF5" s="212"/>
      <c r="AG5" s="212"/>
      <c r="AH5" s="212"/>
      <c r="AI5" s="213"/>
      <c r="AJ5" s="202"/>
      <c r="AK5" s="377"/>
      <c r="AL5" s="377"/>
      <c r="AM5" s="377"/>
      <c r="AN5" s="377"/>
      <c r="AO5" s="377"/>
      <c r="AP5" s="205" t="s">
        <v>12</v>
      </c>
      <c r="AQ5" s="217" t="str">
        <v>Internal Data Audit</v>
      </c>
      <c r="AR5" s="212"/>
      <c r="AS5" s="212"/>
      <c r="AT5" s="212"/>
      <c r="AU5" s="212"/>
      <c r="AV5" s="212"/>
      <c r="AW5" s="213"/>
    </row>
    <row r="6" spans="1:49" s="6" customFormat="1" ht="14.25" outlineLevel="1" x14ac:dyDescent="0.2">
      <c r="A6" s="7">
        <v>2</v>
      </c>
      <c r="B6" s="7"/>
      <c r="C6" s="7" t="s">
        <v>753</v>
      </c>
      <c r="D6" s="7" t="s">
        <v>854</v>
      </c>
      <c r="E6" s="8"/>
      <c r="F6" s="8"/>
      <c r="G6" s="8"/>
      <c r="H6" s="8"/>
      <c r="I6" s="8"/>
      <c r="J6" s="8"/>
      <c r="K6" s="8"/>
      <c r="L6" s="8"/>
      <c r="M6" s="8"/>
      <c r="N6" s="8"/>
      <c r="O6" s="8"/>
      <c r="P6" s="8"/>
      <c r="Q6" s="8"/>
      <c r="R6" s="8"/>
      <c r="S6" s="8"/>
      <c r="U6" s="37"/>
      <c r="V6" s="37"/>
      <c r="W6" s="377"/>
      <c r="X6" s="377"/>
      <c r="Y6" s="377"/>
      <c r="Z6" s="377"/>
      <c r="AA6" s="377"/>
      <c r="AB6" s="205" t="s">
        <v>16</v>
      </c>
      <c r="AC6" s="217" t="str">
        <v>Internal Submission Process Audit</v>
      </c>
      <c r="AD6" s="212"/>
      <c r="AE6" s="212"/>
      <c r="AF6" s="212"/>
      <c r="AG6" s="212"/>
      <c r="AH6" s="212"/>
      <c r="AI6" s="213"/>
      <c r="AJ6" s="202"/>
      <c r="AK6" s="377"/>
      <c r="AL6" s="377"/>
      <c r="AM6" s="377"/>
      <c r="AN6" s="377"/>
      <c r="AO6" s="377"/>
      <c r="AP6" s="205" t="s">
        <v>16</v>
      </c>
      <c r="AQ6" s="217" t="str">
        <v>Internal Submission Process Audit</v>
      </c>
      <c r="AR6" s="212"/>
      <c r="AS6" s="212"/>
      <c r="AT6" s="212"/>
      <c r="AU6" s="212"/>
      <c r="AV6" s="212"/>
      <c r="AW6" s="213"/>
    </row>
    <row r="7" spans="1:49" s="6" customFormat="1" ht="14.25" outlineLevel="1" x14ac:dyDescent="0.2">
      <c r="A7" s="7">
        <v>3</v>
      </c>
      <c r="B7" s="7"/>
      <c r="C7" s="7" t="s">
        <v>752</v>
      </c>
      <c r="D7" s="7" t="s">
        <v>855</v>
      </c>
      <c r="E7" s="8"/>
      <c r="F7" s="8"/>
      <c r="G7" s="8"/>
      <c r="H7" s="8"/>
      <c r="I7" s="8"/>
      <c r="J7" s="8"/>
      <c r="K7" s="8"/>
      <c r="L7" s="8"/>
      <c r="M7" s="8"/>
      <c r="N7" s="8"/>
      <c r="O7" s="8"/>
      <c r="P7" s="8"/>
      <c r="Q7" s="8"/>
      <c r="R7" s="8"/>
      <c r="S7" s="8"/>
      <c r="U7" s="37"/>
      <c r="V7" s="37"/>
      <c r="W7" s="377"/>
      <c r="X7" s="377"/>
      <c r="Y7" s="377"/>
      <c r="Z7" s="377"/>
      <c r="AA7" s="377"/>
      <c r="AB7" s="205" t="s">
        <v>20</v>
      </c>
      <c r="AC7" s="217" t="str">
        <v>External Data Audit</v>
      </c>
      <c r="AD7" s="212"/>
      <c r="AE7" s="212"/>
      <c r="AF7" s="212"/>
      <c r="AG7" s="212"/>
      <c r="AH7" s="212"/>
      <c r="AI7" s="213"/>
      <c r="AJ7" s="202"/>
      <c r="AK7" s="377"/>
      <c r="AL7" s="377"/>
      <c r="AM7" s="377"/>
      <c r="AN7" s="377"/>
      <c r="AO7" s="377"/>
      <c r="AP7" s="205" t="s">
        <v>20</v>
      </c>
      <c r="AQ7" s="217" t="str">
        <v>External Data Audit</v>
      </c>
      <c r="AR7" s="212"/>
      <c r="AS7" s="212"/>
      <c r="AT7" s="212"/>
      <c r="AU7" s="212"/>
      <c r="AV7" s="212"/>
      <c r="AW7" s="213"/>
    </row>
    <row r="8" spans="1:49" s="6" customFormat="1" ht="14.25" outlineLevel="1" x14ac:dyDescent="0.2">
      <c r="A8" s="7">
        <v>4</v>
      </c>
      <c r="B8" s="7"/>
      <c r="C8" s="7" t="s">
        <v>754</v>
      </c>
      <c r="D8" s="7" t="s">
        <v>856</v>
      </c>
      <c r="E8" s="8"/>
      <c r="F8" s="8"/>
      <c r="G8" s="8"/>
      <c r="H8" s="8"/>
      <c r="I8" s="8"/>
      <c r="J8" s="8"/>
      <c r="K8" s="8"/>
      <c r="L8" s="8"/>
      <c r="M8" s="8"/>
      <c r="N8" s="8"/>
      <c r="O8" s="8"/>
      <c r="P8" s="8"/>
      <c r="Q8" s="8"/>
      <c r="R8" s="8"/>
      <c r="S8" s="8"/>
      <c r="U8" s="37"/>
      <c r="V8" s="37"/>
      <c r="W8" s="377"/>
      <c r="X8" s="377"/>
      <c r="Y8" s="377"/>
      <c r="Z8" s="377"/>
      <c r="AA8" s="377"/>
      <c r="AB8" s="205" t="s">
        <v>21</v>
      </c>
      <c r="AC8" s="217" t="str">
        <v>External Submission Process Audit</v>
      </c>
      <c r="AD8" s="212"/>
      <c r="AE8" s="212"/>
      <c r="AF8" s="212"/>
      <c r="AG8" s="212"/>
      <c r="AH8" s="212"/>
      <c r="AI8" s="213"/>
      <c r="AJ8" s="202"/>
      <c r="AK8" s="377"/>
      <c r="AL8" s="377"/>
      <c r="AM8" s="377"/>
      <c r="AN8" s="377"/>
      <c r="AO8" s="377"/>
      <c r="AP8" s="205" t="s">
        <v>21</v>
      </c>
      <c r="AQ8" s="217" t="str">
        <v>External Submission Process Audit</v>
      </c>
      <c r="AR8" s="212"/>
      <c r="AS8" s="212"/>
      <c r="AT8" s="212"/>
      <c r="AU8" s="212"/>
      <c r="AV8" s="212"/>
      <c r="AW8" s="213"/>
    </row>
    <row r="9" spans="1:49" s="6" customFormat="1" ht="14.25" outlineLevel="1" x14ac:dyDescent="0.2">
      <c r="A9" s="7">
        <v>5</v>
      </c>
      <c r="B9" s="7"/>
      <c r="C9" s="7" t="s">
        <v>755</v>
      </c>
      <c r="D9" s="7" t="s">
        <v>857</v>
      </c>
      <c r="E9" s="8"/>
      <c r="F9" s="8"/>
      <c r="G9" s="8"/>
      <c r="H9" s="8"/>
      <c r="I9" s="8"/>
      <c r="J9" s="8"/>
      <c r="K9" s="8"/>
      <c r="L9" s="8"/>
      <c r="M9" s="8"/>
      <c r="N9" s="8"/>
      <c r="O9" s="8"/>
      <c r="P9" s="8"/>
      <c r="Q9" s="8"/>
      <c r="R9" s="8"/>
      <c r="S9" s="8"/>
      <c r="U9" s="37"/>
      <c r="V9" s="37"/>
      <c r="W9" s="377" t="s">
        <v>852</v>
      </c>
      <c r="X9" s="377"/>
      <c r="Y9" s="377"/>
      <c r="Z9" s="377"/>
      <c r="AA9" s="377"/>
      <c r="AB9" s="205" t="s">
        <v>757</v>
      </c>
      <c r="AC9" s="217" t="str">
        <v>Internal Underlying Activity Audit</v>
      </c>
      <c r="AD9" s="212"/>
      <c r="AE9" s="212"/>
      <c r="AF9" s="212"/>
      <c r="AG9" s="212"/>
      <c r="AH9" s="212"/>
      <c r="AI9" s="213"/>
      <c r="AJ9" s="202"/>
      <c r="AK9" s="377" t="s">
        <v>852</v>
      </c>
      <c r="AL9" s="377"/>
      <c r="AM9" s="377"/>
      <c r="AN9" s="377"/>
      <c r="AO9" s="377"/>
      <c r="AP9" s="205" t="s">
        <v>757</v>
      </c>
      <c r="AQ9" s="217" t="str">
        <v>Internal Underlying Activity Audit</v>
      </c>
      <c r="AR9" s="212"/>
      <c r="AS9" s="212"/>
      <c r="AT9" s="212"/>
      <c r="AU9" s="212"/>
      <c r="AV9" s="212"/>
      <c r="AW9" s="213"/>
    </row>
    <row r="10" spans="1:49" s="6" customFormat="1" ht="14.25" outlineLevel="1" x14ac:dyDescent="0.2">
      <c r="A10" s="7">
        <v>6</v>
      </c>
      <c r="B10" s="7"/>
      <c r="C10" s="7" t="s">
        <v>764</v>
      </c>
      <c r="D10" s="219" t="s">
        <v>765</v>
      </c>
      <c r="E10" s="8"/>
      <c r="F10" s="8"/>
      <c r="G10" s="8"/>
      <c r="H10" s="8"/>
      <c r="I10" s="8"/>
      <c r="J10" s="8"/>
      <c r="K10" s="8"/>
      <c r="L10" s="8"/>
      <c r="M10" s="8"/>
      <c r="N10" s="8"/>
      <c r="O10" s="8"/>
      <c r="P10" s="8"/>
      <c r="Q10" s="8"/>
      <c r="R10" s="8"/>
      <c r="S10" s="8"/>
      <c r="U10" s="37"/>
      <c r="V10" s="37"/>
      <c r="W10" s="377"/>
      <c r="X10" s="377"/>
      <c r="Y10" s="377"/>
      <c r="Z10" s="377"/>
      <c r="AA10" s="377"/>
      <c r="AB10" s="205" t="s">
        <v>758</v>
      </c>
      <c r="AC10" s="217" t="str">
        <v>External Underlying Activity Audit</v>
      </c>
      <c r="AD10" s="212"/>
      <c r="AE10" s="212"/>
      <c r="AF10" s="212"/>
      <c r="AG10" s="212"/>
      <c r="AH10" s="212"/>
      <c r="AI10" s="213"/>
      <c r="AJ10" s="202"/>
      <c r="AK10" s="377"/>
      <c r="AL10" s="377"/>
      <c r="AM10" s="377"/>
      <c r="AN10" s="377"/>
      <c r="AO10" s="377"/>
      <c r="AP10" s="205" t="s">
        <v>758</v>
      </c>
      <c r="AQ10" s="217" t="str">
        <v>External Underlying Activity Audit</v>
      </c>
      <c r="AR10" s="212"/>
      <c r="AS10" s="212"/>
      <c r="AT10" s="212"/>
      <c r="AU10" s="212"/>
      <c r="AV10" s="212"/>
      <c r="AW10" s="213"/>
    </row>
    <row r="11" spans="1:49" s="6" customFormat="1" ht="14.25" outlineLevel="1" x14ac:dyDescent="0.2">
      <c r="A11" s="7">
        <v>7</v>
      </c>
      <c r="B11" s="7"/>
      <c r="C11" s="7"/>
      <c r="D11" s="7" t="s">
        <v>851</v>
      </c>
      <c r="E11" s="8"/>
      <c r="F11" s="8"/>
      <c r="G11" s="8"/>
      <c r="H11" s="8"/>
      <c r="I11" s="8"/>
      <c r="J11" s="8"/>
      <c r="K11" s="8"/>
      <c r="L11" s="8"/>
      <c r="M11" s="8"/>
      <c r="N11" s="8"/>
      <c r="O11" s="8"/>
      <c r="P11" s="8"/>
      <c r="Q11" s="8"/>
      <c r="R11" s="8"/>
      <c r="S11" s="8"/>
      <c r="U11" s="37"/>
      <c r="V11" s="37"/>
      <c r="W11" s="378" t="s">
        <v>2</v>
      </c>
      <c r="X11" s="378"/>
      <c r="Y11" s="378"/>
      <c r="Z11" s="378"/>
      <c r="AA11" s="378"/>
      <c r="AB11" s="206" t="s">
        <v>5</v>
      </c>
      <c r="AC11" s="218" t="str">
        <v>Senior manager</v>
      </c>
      <c r="AD11" s="214"/>
      <c r="AE11" s="214"/>
      <c r="AF11" s="214"/>
      <c r="AG11" s="214"/>
      <c r="AH11" s="214"/>
      <c r="AI11" s="215"/>
      <c r="AJ11" s="202"/>
      <c r="AK11" s="378" t="s">
        <v>2</v>
      </c>
      <c r="AL11" s="378"/>
      <c r="AM11" s="378"/>
      <c r="AN11" s="378"/>
      <c r="AO11" s="378"/>
      <c r="AP11" s="206" t="s">
        <v>5</v>
      </c>
      <c r="AQ11" s="218" t="str">
        <v>Senior manager</v>
      </c>
      <c r="AR11" s="214"/>
      <c r="AS11" s="214"/>
      <c r="AT11" s="214"/>
      <c r="AU11" s="214"/>
      <c r="AV11" s="214"/>
      <c r="AW11" s="215"/>
    </row>
    <row r="12" spans="1:49" s="6" customFormat="1" ht="14.25" outlineLevel="1" x14ac:dyDescent="0.2">
      <c r="A12" s="7"/>
      <c r="B12" s="7"/>
      <c r="C12" s="7"/>
      <c r="D12" s="7"/>
      <c r="E12" s="8"/>
      <c r="F12" s="8"/>
      <c r="G12" s="8"/>
      <c r="H12" s="8"/>
      <c r="I12" s="8"/>
      <c r="J12" s="8"/>
      <c r="K12" s="8"/>
      <c r="L12" s="8"/>
      <c r="M12" s="8"/>
      <c r="N12" s="8"/>
      <c r="O12" s="8"/>
      <c r="P12" s="8"/>
      <c r="Q12" s="8"/>
      <c r="R12" s="8"/>
      <c r="S12" s="8"/>
      <c r="U12" s="37"/>
      <c r="V12" s="37"/>
      <c r="W12" s="378"/>
      <c r="X12" s="378"/>
      <c r="Y12" s="378"/>
      <c r="Z12" s="378"/>
      <c r="AA12" s="378"/>
      <c r="AB12" s="206" t="s">
        <v>9</v>
      </c>
      <c r="AC12" s="218" t="str">
        <v>Director</v>
      </c>
      <c r="AD12" s="214"/>
      <c r="AE12" s="214"/>
      <c r="AF12" s="214"/>
      <c r="AG12" s="214"/>
      <c r="AH12" s="214"/>
      <c r="AI12" s="215"/>
      <c r="AJ12" s="202"/>
      <c r="AK12" s="378"/>
      <c r="AL12" s="378"/>
      <c r="AM12" s="378"/>
      <c r="AN12" s="378"/>
      <c r="AO12" s="378"/>
      <c r="AP12" s="206" t="s">
        <v>9</v>
      </c>
      <c r="AQ12" s="218" t="str">
        <v>Director</v>
      </c>
      <c r="AR12" s="214"/>
      <c r="AS12" s="214"/>
      <c r="AT12" s="214"/>
      <c r="AU12" s="214"/>
      <c r="AV12" s="214"/>
      <c r="AW12" s="215"/>
    </row>
    <row r="13" spans="1:49" s="6" customFormat="1" ht="14.25" outlineLevel="1" x14ac:dyDescent="0.2">
      <c r="A13" s="7"/>
      <c r="B13" s="7"/>
      <c r="C13" s="7"/>
      <c r="D13" s="7"/>
      <c r="E13" s="8"/>
      <c r="F13" s="8"/>
      <c r="G13" s="8"/>
      <c r="H13" s="8"/>
      <c r="I13" s="8"/>
      <c r="J13" s="8"/>
      <c r="K13" s="8"/>
      <c r="L13" s="8"/>
      <c r="M13" s="8"/>
      <c r="N13" s="8"/>
      <c r="O13" s="8"/>
      <c r="P13" s="8"/>
      <c r="Q13" s="8"/>
      <c r="R13" s="8"/>
      <c r="S13" s="8"/>
      <c r="U13" s="37"/>
      <c r="V13" s="37"/>
      <c r="W13" s="378"/>
      <c r="X13" s="378"/>
      <c r="Y13" s="378"/>
      <c r="Z13" s="378"/>
      <c r="AA13" s="378"/>
      <c r="AB13" s="206" t="s">
        <v>13</v>
      </c>
      <c r="AC13" s="218" t="str">
        <v>CEO</v>
      </c>
      <c r="AD13" s="214"/>
      <c r="AE13" s="214"/>
      <c r="AF13" s="214"/>
      <c r="AG13" s="214"/>
      <c r="AH13" s="214"/>
      <c r="AI13" s="215"/>
      <c r="AJ13" s="202"/>
      <c r="AK13" s="378"/>
      <c r="AL13" s="378"/>
      <c r="AM13" s="378"/>
      <c r="AN13" s="378"/>
      <c r="AO13" s="378"/>
      <c r="AP13" s="206" t="s">
        <v>13</v>
      </c>
      <c r="AQ13" s="218" t="str">
        <v>CEO</v>
      </c>
      <c r="AR13" s="214"/>
      <c r="AS13" s="214"/>
      <c r="AT13" s="214"/>
      <c r="AU13" s="214"/>
      <c r="AV13" s="214"/>
      <c r="AW13" s="215"/>
    </row>
    <row r="14" spans="1:49" s="6" customFormat="1" ht="14.25" outlineLevel="1" x14ac:dyDescent="0.2">
      <c r="A14" s="7"/>
      <c r="B14" s="7"/>
      <c r="C14" s="7"/>
      <c r="D14" s="7"/>
      <c r="E14" s="8"/>
      <c r="F14" s="8"/>
      <c r="G14" s="8"/>
      <c r="H14" s="8"/>
      <c r="I14" s="8"/>
      <c r="J14" s="8"/>
      <c r="K14" s="8"/>
      <c r="L14" s="8"/>
      <c r="M14" s="8"/>
      <c r="N14" s="8"/>
      <c r="O14" s="8"/>
      <c r="P14" s="8"/>
      <c r="Q14" s="8"/>
      <c r="R14" s="8"/>
      <c r="S14" s="8"/>
      <c r="U14" s="37"/>
      <c r="V14" s="37"/>
      <c r="W14" s="378"/>
      <c r="X14" s="378"/>
      <c r="Y14" s="378"/>
      <c r="Z14" s="378"/>
      <c r="AA14" s="378"/>
      <c r="AB14" s="206" t="s">
        <v>17</v>
      </c>
      <c r="AC14" s="218" t="str">
        <v xml:space="preserve">Board </v>
      </c>
      <c r="AD14" s="214"/>
      <c r="AE14" s="214"/>
      <c r="AF14" s="214"/>
      <c r="AG14" s="214"/>
      <c r="AH14" s="214"/>
      <c r="AI14" s="215"/>
      <c r="AJ14" s="202"/>
      <c r="AK14" s="378"/>
      <c r="AL14" s="378"/>
      <c r="AM14" s="378"/>
      <c r="AN14" s="378"/>
      <c r="AO14" s="378"/>
      <c r="AP14" s="206" t="s">
        <v>17</v>
      </c>
      <c r="AQ14" s="218" t="str">
        <v xml:space="preserve">Board </v>
      </c>
      <c r="AR14" s="214"/>
      <c r="AS14" s="214"/>
      <c r="AT14" s="214"/>
      <c r="AU14" s="214"/>
      <c r="AV14" s="214"/>
      <c r="AW14" s="215"/>
    </row>
    <row r="15" spans="1:49" s="6" customFormat="1" ht="15" thickBot="1" x14ac:dyDescent="0.25">
      <c r="A15" s="178"/>
      <c r="B15" s="178"/>
      <c r="C15" s="178"/>
      <c r="D15" s="178"/>
      <c r="E15" s="179"/>
      <c r="F15" s="179"/>
      <c r="G15" s="179"/>
      <c r="H15" s="179"/>
      <c r="I15" s="179"/>
      <c r="J15" s="179"/>
      <c r="K15" s="179"/>
      <c r="L15" s="179"/>
      <c r="M15" s="179"/>
      <c r="N15" s="179"/>
      <c r="O15" s="179"/>
      <c r="P15" s="179"/>
      <c r="Q15" s="179"/>
      <c r="R15" s="179"/>
      <c r="S15" s="179"/>
      <c r="T15" s="180"/>
      <c r="U15" s="37"/>
      <c r="V15" s="37"/>
      <c r="W15" s="37"/>
      <c r="X15" s="37"/>
      <c r="Y15" s="37"/>
      <c r="Z15" s="37"/>
      <c r="AJ15" s="202"/>
    </row>
    <row r="16" spans="1:49" ht="15.75" thickTop="1" thickBot="1" x14ac:dyDescent="0.25">
      <c r="A16" s="198"/>
      <c r="B16" s="197"/>
      <c r="C16" s="197"/>
      <c r="D16" s="197"/>
      <c r="E16" s="197"/>
      <c r="F16" s="197"/>
      <c r="G16" s="197"/>
      <c r="H16" s="197"/>
      <c r="I16" s="197"/>
      <c r="J16" s="197"/>
      <c r="K16" s="197"/>
      <c r="L16" s="197"/>
      <c r="M16" s="197"/>
      <c r="N16" s="114"/>
      <c r="O16" s="114"/>
      <c r="P16" s="114"/>
      <c r="Q16" s="114"/>
      <c r="R16" s="114"/>
      <c r="S16" s="114"/>
      <c r="T16" s="114"/>
      <c r="V16"/>
      <c r="W16" s="421" t="s">
        <v>109</v>
      </c>
      <c r="X16" s="422"/>
      <c r="Y16" s="422"/>
      <c r="Z16" s="422"/>
      <c r="AA16" s="422"/>
      <c r="AB16" s="422"/>
      <c r="AC16" s="422"/>
      <c r="AD16" s="422"/>
      <c r="AE16" s="422"/>
      <c r="AF16" s="422"/>
      <c r="AG16" s="422"/>
      <c r="AH16" s="422"/>
      <c r="AI16" s="423"/>
      <c r="AJ16" s="202"/>
      <c r="AK16" s="418" t="s">
        <v>116</v>
      </c>
      <c r="AL16" s="419"/>
      <c r="AM16" s="419"/>
      <c r="AN16" s="419"/>
      <c r="AO16" s="419"/>
      <c r="AP16" s="419"/>
      <c r="AQ16" s="419"/>
      <c r="AR16" s="419"/>
      <c r="AS16" s="419"/>
      <c r="AT16" s="419"/>
      <c r="AU16" s="419"/>
      <c r="AV16" s="419"/>
      <c r="AW16" s="420"/>
    </row>
    <row r="17" spans="1:49" ht="15" customHeight="1" thickTop="1" x14ac:dyDescent="0.2">
      <c r="A17" s="117"/>
      <c r="B17" s="182"/>
      <c r="C17" s="118" t="s">
        <v>91</v>
      </c>
      <c r="D17" s="118" t="s">
        <v>108</v>
      </c>
      <c r="E17" s="118"/>
      <c r="F17" s="118"/>
      <c r="G17" s="118"/>
      <c r="H17" s="118"/>
      <c r="I17" s="232"/>
      <c r="J17" s="384" t="str">
        <f>"PAST SUBMISSIONS"&amp;CHAR(10)&amp;CHAR(10)&amp;"Submissions made between March "&amp;(YEAR($D$20)-1)&amp;" and February "&amp;(YEAR($D$20))</f>
        <v>PAST SUBMISSIONS
Submissions made between March 2018 and February 2019</v>
      </c>
      <c r="K17" s="385"/>
      <c r="L17" s="385"/>
      <c r="M17" s="385"/>
      <c r="N17" s="385"/>
      <c r="O17" s="386"/>
      <c r="P17" s="384" t="str">
        <f>"FUTURE SUBMISSIONS"&amp;CHAR(10)&amp;CHAR(10)&amp;"Submissions planned between March "&amp;(YEAR($D$20))&amp;" and February "&amp;(YEAR($D$20)+1)</f>
        <v>FUTURE SUBMISSIONS
Submissions planned between March 2019 and February 2020</v>
      </c>
      <c r="Q17" s="385"/>
      <c r="R17" s="385"/>
      <c r="S17" s="385"/>
      <c r="T17" s="385"/>
      <c r="U17" s="386"/>
      <c r="W17" s="424" t="s">
        <v>0</v>
      </c>
      <c r="X17" s="427" t="s">
        <v>1</v>
      </c>
      <c r="Y17" s="428"/>
      <c r="Z17" s="428"/>
      <c r="AA17" s="428"/>
      <c r="AB17" s="428"/>
      <c r="AC17" s="429"/>
      <c r="AD17" s="445" t="s">
        <v>852</v>
      </c>
      <c r="AE17" s="446"/>
      <c r="AF17" s="436" t="s">
        <v>2</v>
      </c>
      <c r="AG17" s="437"/>
      <c r="AH17" s="437"/>
      <c r="AI17" s="438"/>
      <c r="AJ17" s="202"/>
      <c r="AK17" s="424" t="s">
        <v>0</v>
      </c>
      <c r="AL17" s="427" t="s">
        <v>1</v>
      </c>
      <c r="AM17" s="428"/>
      <c r="AN17" s="428"/>
      <c r="AO17" s="428"/>
      <c r="AP17" s="428"/>
      <c r="AQ17" s="429"/>
      <c r="AR17" s="445" t="s">
        <v>852</v>
      </c>
      <c r="AS17" s="446"/>
      <c r="AT17" s="436" t="s">
        <v>2</v>
      </c>
      <c r="AU17" s="437"/>
      <c r="AV17" s="437"/>
      <c r="AW17" s="438"/>
    </row>
    <row r="18" spans="1:49" ht="14.25" x14ac:dyDescent="0.2">
      <c r="A18" s="119"/>
      <c r="B18" s="183"/>
      <c r="C18" s="82" t="s">
        <v>89</v>
      </c>
      <c r="D18" s="233" t="str">
        <f>Scoring!$A$12</f>
        <v>Company group name</v>
      </c>
      <c r="E18" s="233"/>
      <c r="F18" s="233"/>
      <c r="G18" s="415" t="s">
        <v>766</v>
      </c>
      <c r="H18" s="416"/>
      <c r="I18" s="417"/>
      <c r="J18" s="387"/>
      <c r="K18" s="388"/>
      <c r="L18" s="388"/>
      <c r="M18" s="388"/>
      <c r="N18" s="388"/>
      <c r="O18" s="389"/>
      <c r="P18" s="387"/>
      <c r="Q18" s="388"/>
      <c r="R18" s="388"/>
      <c r="S18" s="388"/>
      <c r="T18" s="388"/>
      <c r="U18" s="389"/>
      <c r="W18" s="425"/>
      <c r="X18" s="430"/>
      <c r="Y18" s="431"/>
      <c r="Z18" s="431"/>
      <c r="AA18" s="431"/>
      <c r="AB18" s="431"/>
      <c r="AC18" s="432"/>
      <c r="AD18" s="447"/>
      <c r="AE18" s="448"/>
      <c r="AF18" s="439"/>
      <c r="AG18" s="440"/>
      <c r="AH18" s="440"/>
      <c r="AI18" s="441"/>
      <c r="AJ18" s="202"/>
      <c r="AK18" s="425"/>
      <c r="AL18" s="430"/>
      <c r="AM18" s="431"/>
      <c r="AN18" s="431"/>
      <c r="AO18" s="431"/>
      <c r="AP18" s="431"/>
      <c r="AQ18" s="432"/>
      <c r="AR18" s="447"/>
      <c r="AS18" s="448"/>
      <c r="AT18" s="439"/>
      <c r="AU18" s="440"/>
      <c r="AV18" s="440"/>
      <c r="AW18" s="441"/>
    </row>
    <row r="19" spans="1:49" ht="14.25" x14ac:dyDescent="0.2">
      <c r="A19" s="119"/>
      <c r="B19" s="183"/>
      <c r="C19" s="82" t="s">
        <v>79</v>
      </c>
      <c r="D19" s="85" t="str">
        <f>Scoring!C14</f>
        <v>Electricity Transmission</v>
      </c>
      <c r="E19" s="85"/>
      <c r="F19" s="85"/>
      <c r="G19" s="234" t="s">
        <v>768</v>
      </c>
      <c r="H19" s="411">
        <f>Scoring!C2</f>
        <v>1.3</v>
      </c>
      <c r="I19" s="412"/>
      <c r="J19" s="387"/>
      <c r="K19" s="388"/>
      <c r="L19" s="388"/>
      <c r="M19" s="388"/>
      <c r="N19" s="388"/>
      <c r="O19" s="389"/>
      <c r="P19" s="387"/>
      <c r="Q19" s="388"/>
      <c r="R19" s="388"/>
      <c r="S19" s="388"/>
      <c r="T19" s="388"/>
      <c r="U19" s="389"/>
      <c r="W19" s="425"/>
      <c r="X19" s="430"/>
      <c r="Y19" s="431"/>
      <c r="Z19" s="431"/>
      <c r="AA19" s="431"/>
      <c r="AB19" s="431"/>
      <c r="AC19" s="432"/>
      <c r="AD19" s="447"/>
      <c r="AE19" s="448"/>
      <c r="AF19" s="439"/>
      <c r="AG19" s="440"/>
      <c r="AH19" s="440"/>
      <c r="AI19" s="441"/>
      <c r="AJ19" s="202"/>
      <c r="AK19" s="425"/>
      <c r="AL19" s="430"/>
      <c r="AM19" s="431"/>
      <c r="AN19" s="431"/>
      <c r="AO19" s="431"/>
      <c r="AP19" s="431"/>
      <c r="AQ19" s="432"/>
      <c r="AR19" s="447"/>
      <c r="AS19" s="448"/>
      <c r="AT19" s="439"/>
      <c r="AU19" s="440"/>
      <c r="AV19" s="440"/>
      <c r="AW19" s="441"/>
    </row>
    <row r="20" spans="1:49" ht="14.25" x14ac:dyDescent="0.2">
      <c r="A20" s="119"/>
      <c r="B20" s="183"/>
      <c r="C20" s="82" t="s">
        <v>90</v>
      </c>
      <c r="D20" s="383">
        <f>VLOOKUP(Scoring!$C$13,Scoring!$V$36:$W$45,2,FALSE)</f>
        <v>43524</v>
      </c>
      <c r="E20" s="383"/>
      <c r="F20" s="383"/>
      <c r="G20" s="234" t="s">
        <v>767</v>
      </c>
      <c r="H20" s="413"/>
      <c r="I20" s="414"/>
      <c r="J20" s="390"/>
      <c r="K20" s="391"/>
      <c r="L20" s="391"/>
      <c r="M20" s="391"/>
      <c r="N20" s="391"/>
      <c r="O20" s="392"/>
      <c r="P20" s="390"/>
      <c r="Q20" s="391"/>
      <c r="R20" s="391"/>
      <c r="S20" s="391"/>
      <c r="T20" s="391"/>
      <c r="U20" s="392"/>
      <c r="W20" s="425"/>
      <c r="X20" s="430"/>
      <c r="Y20" s="431"/>
      <c r="Z20" s="431"/>
      <c r="AA20" s="431"/>
      <c r="AB20" s="431"/>
      <c r="AC20" s="432"/>
      <c r="AD20" s="447"/>
      <c r="AE20" s="448"/>
      <c r="AF20" s="439"/>
      <c r="AG20" s="440"/>
      <c r="AH20" s="440"/>
      <c r="AI20" s="441"/>
      <c r="AJ20" s="202"/>
      <c r="AK20" s="425"/>
      <c r="AL20" s="430"/>
      <c r="AM20" s="431"/>
      <c r="AN20" s="431"/>
      <c r="AO20" s="431"/>
      <c r="AP20" s="431"/>
      <c r="AQ20" s="432"/>
      <c r="AR20" s="447"/>
      <c r="AS20" s="448"/>
      <c r="AT20" s="439"/>
      <c r="AU20" s="440"/>
      <c r="AV20" s="440"/>
      <c r="AW20" s="441"/>
    </row>
    <row r="21" spans="1:49" s="71" customFormat="1" ht="14.25" x14ac:dyDescent="0.2">
      <c r="A21" s="393" t="s">
        <v>24</v>
      </c>
      <c r="B21" s="402" t="s">
        <v>739</v>
      </c>
      <c r="C21" s="408"/>
      <c r="D21" s="394" t="s">
        <v>82</v>
      </c>
      <c r="E21" s="395"/>
      <c r="F21" s="394" t="s">
        <v>119</v>
      </c>
      <c r="G21" s="395"/>
      <c r="H21" s="394" t="s">
        <v>22</v>
      </c>
      <c r="I21" s="395"/>
      <c r="J21" s="397" t="s">
        <v>60</v>
      </c>
      <c r="K21" s="397"/>
      <c r="L21" s="398"/>
      <c r="M21" s="402" t="s">
        <v>117</v>
      </c>
      <c r="N21" s="403"/>
      <c r="O21" s="404"/>
      <c r="P21" s="396" t="s">
        <v>60</v>
      </c>
      <c r="Q21" s="397"/>
      <c r="R21" s="398"/>
      <c r="S21" s="402" t="s">
        <v>118</v>
      </c>
      <c r="T21" s="403"/>
      <c r="U21" s="404"/>
      <c r="V21" s="221"/>
      <c r="W21" s="426"/>
      <c r="X21" s="433"/>
      <c r="Y21" s="434"/>
      <c r="Z21" s="434"/>
      <c r="AA21" s="434"/>
      <c r="AB21" s="434"/>
      <c r="AC21" s="435"/>
      <c r="AD21" s="449"/>
      <c r="AE21" s="450"/>
      <c r="AF21" s="442"/>
      <c r="AG21" s="443"/>
      <c r="AH21" s="443"/>
      <c r="AI21" s="444"/>
      <c r="AJ21" s="202"/>
      <c r="AK21" s="426"/>
      <c r="AL21" s="433"/>
      <c r="AM21" s="434"/>
      <c r="AN21" s="434"/>
      <c r="AO21" s="434"/>
      <c r="AP21" s="434"/>
      <c r="AQ21" s="435"/>
      <c r="AR21" s="449"/>
      <c r="AS21" s="450"/>
      <c r="AT21" s="442"/>
      <c r="AU21" s="443"/>
      <c r="AV21" s="443"/>
      <c r="AW21" s="444"/>
    </row>
    <row r="22" spans="1:49" s="71" customFormat="1" ht="22.5" customHeight="1" x14ac:dyDescent="0.2">
      <c r="A22" s="393"/>
      <c r="B22" s="409"/>
      <c r="C22" s="410"/>
      <c r="D22" s="394"/>
      <c r="E22" s="395"/>
      <c r="F22" s="394"/>
      <c r="G22" s="395"/>
      <c r="H22" s="394"/>
      <c r="I22" s="395"/>
      <c r="J22" s="399" t="str">
        <f>"Submissions made between March "&amp;(YEAR($D$20)-1)&amp;" and February "&amp;(YEAR($D$20))</f>
        <v>Submissions made between March 2018 and February 2019</v>
      </c>
      <c r="K22" s="400"/>
      <c r="L22" s="401"/>
      <c r="M22" s="405"/>
      <c r="N22" s="406"/>
      <c r="O22" s="407"/>
      <c r="P22" s="399" t="str">
        <f>"Submissions planned between March "&amp;(YEAR($D$20))&amp;" and February "&amp;(YEAR($D$20)+1)</f>
        <v>Submissions planned between March 2019 and February 2020</v>
      </c>
      <c r="Q22" s="400"/>
      <c r="R22" s="401"/>
      <c r="S22" s="405"/>
      <c r="T22" s="406"/>
      <c r="U22" s="407"/>
      <c r="V22" s="221"/>
      <c r="W22" s="222" t="s">
        <v>3</v>
      </c>
      <c r="X22" s="223" t="s">
        <v>4</v>
      </c>
      <c r="Y22" s="223" t="s">
        <v>8</v>
      </c>
      <c r="Z22" s="223" t="s">
        <v>12</v>
      </c>
      <c r="AA22" s="223" t="s">
        <v>16</v>
      </c>
      <c r="AB22" s="223" t="s">
        <v>20</v>
      </c>
      <c r="AC22" s="223" t="s">
        <v>21</v>
      </c>
      <c r="AD22" s="223" t="s">
        <v>757</v>
      </c>
      <c r="AE22" s="223" t="s">
        <v>758</v>
      </c>
      <c r="AF22" s="224" t="s">
        <v>5</v>
      </c>
      <c r="AG22" s="224" t="s">
        <v>9</v>
      </c>
      <c r="AH22" s="224" t="s">
        <v>13</v>
      </c>
      <c r="AI22" s="235" t="s">
        <v>17</v>
      </c>
      <c r="AJ22" s="202"/>
      <c r="AK22" s="222" t="s">
        <v>3</v>
      </c>
      <c r="AL22" s="223" t="s">
        <v>4</v>
      </c>
      <c r="AM22" s="223" t="s">
        <v>8</v>
      </c>
      <c r="AN22" s="223" t="s">
        <v>12</v>
      </c>
      <c r="AO22" s="223" t="s">
        <v>16</v>
      </c>
      <c r="AP22" s="223" t="s">
        <v>20</v>
      </c>
      <c r="AQ22" s="223" t="s">
        <v>21</v>
      </c>
      <c r="AR22" s="223" t="s">
        <v>757</v>
      </c>
      <c r="AS22" s="223" t="s">
        <v>758</v>
      </c>
      <c r="AT22" s="224" t="s">
        <v>5</v>
      </c>
      <c r="AU22" s="224" t="s">
        <v>9</v>
      </c>
      <c r="AV22" s="224" t="s">
        <v>13</v>
      </c>
      <c r="AW22" s="235" t="s">
        <v>17</v>
      </c>
    </row>
    <row r="23" spans="1:49" s="229" customFormat="1" ht="57.75" customHeight="1" x14ac:dyDescent="0.2">
      <c r="A23" s="136"/>
      <c r="B23" s="184" t="s">
        <v>25</v>
      </c>
      <c r="C23" s="115" t="s">
        <v>740</v>
      </c>
      <c r="D23" s="137" t="str">
        <f>"Past ("&amp;(YEAR($D$20)-1)&amp;"/"&amp;RIGHT((YEAR($D$20)),2)&amp;")"</f>
        <v>Past (2018/19)</v>
      </c>
      <c r="E23" s="138" t="str">
        <f>"Future ("&amp;(YEAR($D$20))&amp;"/"&amp;RIGHT((YEAR($D$20)+1),2)&amp;")"</f>
        <v>Future (2019/20)</v>
      </c>
      <c r="F23" s="137" t="str">
        <f>"Past ("&amp;(YEAR($D$20)-1)&amp;"/"&amp;RIGHT((YEAR($D$20)),2)&amp;")"</f>
        <v>Past (2018/19)</v>
      </c>
      <c r="G23" s="294" t="str">
        <f>"Future ("&amp;(YEAR($D$20))&amp;"/"&amp;RIGHT((YEAR($D$20)+1),2)&amp;")"</f>
        <v>Future (2019/20)</v>
      </c>
      <c r="H23" s="293" t="str">
        <f>"Past ("&amp;(YEAR($D$20)-1)&amp;"/"&amp;RIGHT((YEAR($D$20)),2)&amp;")"</f>
        <v>Past (2018/19)</v>
      </c>
      <c r="I23" s="294" t="str">
        <f>"Future ("&amp;(YEAR($D$20))&amp;"/"&amp;RIGHT((YEAR($D$20)+1),2)&amp;")"</f>
        <v>Future (2019/20)</v>
      </c>
      <c r="J23" s="139" t="s">
        <v>0</v>
      </c>
      <c r="K23" s="94" t="s">
        <v>1</v>
      </c>
      <c r="L23" s="94" t="s">
        <v>2</v>
      </c>
      <c r="M23" s="94" t="s">
        <v>92</v>
      </c>
      <c r="N23" s="94" t="s">
        <v>93</v>
      </c>
      <c r="O23" s="116" t="s">
        <v>94</v>
      </c>
      <c r="P23" s="137" t="s">
        <v>0</v>
      </c>
      <c r="Q23" s="94" t="s">
        <v>1</v>
      </c>
      <c r="R23" s="94" t="s">
        <v>2</v>
      </c>
      <c r="S23" s="94" t="s">
        <v>92</v>
      </c>
      <c r="T23" s="94" t="s">
        <v>93</v>
      </c>
      <c r="U23" s="116" t="s">
        <v>94</v>
      </c>
      <c r="V23" s="225"/>
      <c r="W23" s="226"/>
      <c r="X23" s="227"/>
      <c r="Y23" s="227"/>
      <c r="Z23" s="227"/>
      <c r="AA23" s="227"/>
      <c r="AB23" s="227"/>
      <c r="AC23" s="227"/>
      <c r="AD23" s="227"/>
      <c r="AE23" s="227"/>
      <c r="AF23" s="228"/>
      <c r="AG23" s="228"/>
      <c r="AH23" s="228"/>
      <c r="AI23" s="236"/>
      <c r="AJ23" s="220"/>
      <c r="AK23" s="226"/>
      <c r="AL23" s="227"/>
      <c r="AM23" s="227"/>
      <c r="AN23" s="227"/>
      <c r="AO23" s="227"/>
      <c r="AP23" s="227"/>
      <c r="AQ23" s="227"/>
      <c r="AR23" s="227"/>
      <c r="AS23" s="227"/>
      <c r="AT23" s="228"/>
      <c r="AU23" s="228"/>
      <c r="AV23" s="228"/>
      <c r="AW23" s="236"/>
    </row>
    <row r="24" spans="1:49" s="71" customFormat="1" ht="76.5" hidden="1" x14ac:dyDescent="0.2">
      <c r="A24" s="185">
        <v>1</v>
      </c>
      <c r="B24" s="181" t="str">
        <f ca="1">VLOOKUP($A24,Scoring!$A$15:$R$233,Scoring!B$234,FALSE)</f>
        <v>SLC B15</v>
      </c>
      <c r="C24" s="181" t="str">
        <f ca="1">VLOOKUP($A24,Scoring!$A$15:$R$233,Scoring!C$234,FALSE)</f>
        <v xml:space="preserve">1.1 Income Statement: Finance
Standard form of each licensee’s Profit &amp; Loss / Statement of Comprehensive Income, consistent with the Regulatory Accounts. </v>
      </c>
      <c r="D24" s="193"/>
      <c r="E24" s="120" t="str">
        <f>VLOOKUP($A24,Scoring!$A$16:$R$233,Scoring!$D$234,FALSE)</f>
        <v/>
      </c>
      <c r="F24" s="193"/>
      <c r="G24" s="120" t="str">
        <f>VLOOKUP($A24,Scoring!$A$16:$R$233,Scoring!$P$234,FALSE)</f>
        <v/>
      </c>
      <c r="H24" s="193"/>
      <c r="I24" s="120" t="str">
        <f ca="1">VLOOKUP($A24,Scoring!$A$16:$R$233,Scoring!$R$234,FALSE)</f>
        <v>-</v>
      </c>
      <c r="J24" s="121" t="str">
        <f>IF(W24="","-",W24)</f>
        <v>-</v>
      </c>
      <c r="K24" s="122" t="str">
        <f t="shared" ref="K24:K87" si="0">IF($X24="Y",$X$237&amp;CHAR(10),"")
&amp;IF($Y24="Y",$Y$237&amp;CHAR(10),"")
&amp;IF($Z24="Y",$Z$237&amp;CHAR(10),"")
&amp;IF($AA24="Y",$AA$237&amp;CHAR(10),"")
&amp;IF($AB24="Y",$AB$237&amp;CHAR(10),"")
&amp;IF($AC24="Y",$AC$237&amp;CHAR(10),"")
&amp;IF($AD24="Y","Add.: "&amp;$AD$237&amp;CHAR(10),"")
&amp;IF($AE24="Y","Add.: "&amp;$AE$237,"")</f>
        <v/>
      </c>
      <c r="L24" s="122" t="str">
        <f t="shared" ref="L24:L87" si="1">IF($AF24="Y",$AF$237&amp;CHAR(10),"")
&amp;IF($AG24="Y",$AG$237&amp;CHAR(10),"")
&amp;IF($AH24="Y",$AH$237&amp;CHAR(10),"")
&amp;IF($AI24="Y",$AI$237&amp;CHAR(10),"")</f>
        <v/>
      </c>
      <c r="M24" s="238"/>
      <c r="N24" s="239"/>
      <c r="O24" s="240"/>
      <c r="P24" s="121" t="str">
        <f>IF(AK24="","-",AK24)</f>
        <v>-</v>
      </c>
      <c r="Q24" s="122" t="str">
        <f t="shared" ref="Q24:Q87" si="2">IF($AL24="Y",$AL$237&amp;CHAR(10),"")
&amp;IF($AM24="Y",$AM$237&amp;CHAR(10),"")
&amp;IF($AN24="Y",$AN$237&amp;CHAR(10),"")
&amp;IF($AO24="Y",$AO$237&amp;CHAR(10),"")
&amp;IF($AP24="Y",$AP$237&amp;CHAR(10),"")
&amp;IF($AQ24="Y",$AQ$237&amp;CHAR(10),"")
&amp;IF($AR24="Y","Add.: "&amp;$AR$237&amp;CHAR(10),"")
&amp;IF($AS24="Y","Add.: "&amp;$AS$237,"")</f>
        <v/>
      </c>
      <c r="R24" s="122" t="str">
        <f t="shared" ref="R24:R87" si="3">IF($AT24="Y",$AT$237&amp;CHAR(10),"")
&amp;IF($AU24="Y",$AU$237&amp;CHAR(10),"")
&amp;IF($AV24="Y",$AV$237&amp;CHAR(10),"")
&amp;IF($AW24="Y",$AW$237&amp;CHAR(10),"")</f>
        <v/>
      </c>
      <c r="S24" s="238"/>
      <c r="T24" s="238"/>
      <c r="U24" s="240"/>
      <c r="V24" s="2"/>
      <c r="W24" s="194"/>
      <c r="X24" s="195"/>
      <c r="Y24" s="195"/>
      <c r="Z24" s="195"/>
      <c r="AA24" s="195"/>
      <c r="AB24" s="195"/>
      <c r="AC24" s="195"/>
      <c r="AD24" s="195"/>
      <c r="AE24" s="195"/>
      <c r="AF24" s="195"/>
      <c r="AG24" s="195"/>
      <c r="AH24" s="195"/>
      <c r="AI24" s="196"/>
      <c r="AJ24" s="202"/>
      <c r="AK24" s="194"/>
      <c r="AL24" s="195"/>
      <c r="AM24" s="195"/>
      <c r="AN24" s="195"/>
      <c r="AO24" s="195"/>
      <c r="AP24" s="195"/>
      <c r="AQ24" s="195"/>
      <c r="AR24" s="195"/>
      <c r="AS24" s="195"/>
      <c r="AT24" s="195"/>
      <c r="AU24" s="195"/>
      <c r="AV24" s="195"/>
      <c r="AW24" s="196"/>
    </row>
    <row r="25" spans="1:49" s="71" customFormat="1" ht="63.75" hidden="1" x14ac:dyDescent="0.2">
      <c r="A25" s="185">
        <v>2</v>
      </c>
      <c r="B25" s="181" t="str">
        <f ca="1">VLOOKUP($A25,Scoring!$A$15:$R$233,2,FALSE)</f>
        <v>SLC B15</v>
      </c>
      <c r="C25" s="181" t="str">
        <f ca="1">VLOOKUP($A25,Scoring!$A$15:$R$233,3,FALSE)</f>
        <v>1.2 Financial Position: Finance
Standard form of each licensee’s cash flow position consistent with the Regulatory Accounts.</v>
      </c>
      <c r="D25" s="193"/>
      <c r="E25" s="120" t="str">
        <f>VLOOKUP($A25,Scoring!$A$16:$R$233,Scoring!$D$234,FALSE)</f>
        <v/>
      </c>
      <c r="F25" s="193"/>
      <c r="G25" s="120" t="str">
        <f>VLOOKUP($A25,Scoring!$A$16:$R$233,Scoring!$P$234,FALSE)</f>
        <v/>
      </c>
      <c r="H25" s="193"/>
      <c r="I25" s="120" t="str">
        <f ca="1">VLOOKUP($A25,Scoring!$A$16:$R$233,Scoring!$R$234,FALSE)</f>
        <v>-</v>
      </c>
      <c r="J25" s="123" t="str">
        <f t="shared" ref="J25:J88" si="4">IF(W25="","-",W25)</f>
        <v>-</v>
      </c>
      <c r="K25" s="122" t="str">
        <f t="shared" si="0"/>
        <v/>
      </c>
      <c r="L25" s="122" t="str">
        <f t="shared" si="1"/>
        <v/>
      </c>
      <c r="M25" s="238"/>
      <c r="N25" s="238"/>
      <c r="O25" s="240"/>
      <c r="P25" s="121" t="str">
        <f t="shared" ref="P25:P88" si="5">IF(AK25="","-",AK25)</f>
        <v>-</v>
      </c>
      <c r="Q25" s="122" t="str">
        <f t="shared" si="2"/>
        <v/>
      </c>
      <c r="R25" s="122" t="str">
        <f t="shared" si="3"/>
        <v/>
      </c>
      <c r="S25" s="238"/>
      <c r="T25" s="238"/>
      <c r="U25" s="240"/>
      <c r="V25" s="2"/>
      <c r="W25" s="194"/>
      <c r="X25" s="195"/>
      <c r="Y25" s="195"/>
      <c r="Z25" s="195"/>
      <c r="AA25" s="195"/>
      <c r="AB25" s="195"/>
      <c r="AC25" s="195"/>
      <c r="AD25" s="195"/>
      <c r="AE25" s="195"/>
      <c r="AF25" s="195"/>
      <c r="AG25" s="195"/>
      <c r="AH25" s="195"/>
      <c r="AI25" s="196"/>
      <c r="AJ25" s="202"/>
      <c r="AK25" s="194"/>
      <c r="AL25" s="195"/>
      <c r="AM25" s="195"/>
      <c r="AN25" s="195"/>
      <c r="AO25" s="195"/>
      <c r="AP25" s="195"/>
      <c r="AQ25" s="195"/>
      <c r="AR25" s="195"/>
      <c r="AS25" s="195"/>
      <c r="AT25" s="195"/>
      <c r="AU25" s="195"/>
      <c r="AV25" s="195"/>
      <c r="AW25" s="196"/>
    </row>
    <row r="26" spans="1:49" s="71" customFormat="1" ht="63.75" hidden="1" x14ac:dyDescent="0.2">
      <c r="A26" s="185">
        <v>3</v>
      </c>
      <c r="B26" s="181" t="str">
        <f ca="1">VLOOKUP($A26,Scoring!$A$15:$R$233,2,FALSE)</f>
        <v>SLC B15</v>
      </c>
      <c r="C26" s="181" t="str">
        <f ca="1">VLOOKUP($A26,Scoring!$A$15:$R$233,3,FALSE)</f>
        <v>1.3 Cashflow: Finance
Standard form of each licensee’s cash flow position consistent with the Regulatory Accounts.</v>
      </c>
      <c r="D26" s="193"/>
      <c r="E26" s="120">
        <f>VLOOKUP($A26,Scoring!$A$16:$R$233,Scoring!$D$234,FALSE)</f>
        <v>0</v>
      </c>
      <c r="F26" s="193"/>
      <c r="G26" s="120">
        <f>VLOOKUP($A26,Scoring!$A$16:$R$233,Scoring!$P$234,FALSE)</f>
        <v>0</v>
      </c>
      <c r="H26" s="193"/>
      <c r="I26" s="120">
        <f>VLOOKUP($A26,Scoring!$A$16:$R$233,Scoring!$R$234,FALSE)</f>
        <v>0</v>
      </c>
      <c r="J26" s="123" t="str">
        <f t="shared" si="4"/>
        <v>-</v>
      </c>
      <c r="K26" s="122" t="str">
        <f t="shared" si="0"/>
        <v/>
      </c>
      <c r="L26" s="122" t="str">
        <f t="shared" si="1"/>
        <v/>
      </c>
      <c r="M26" s="238"/>
      <c r="N26" s="238"/>
      <c r="O26" s="240"/>
      <c r="P26" s="121" t="str">
        <f t="shared" si="5"/>
        <v>-</v>
      </c>
      <c r="Q26" s="122" t="str">
        <f t="shared" si="2"/>
        <v/>
      </c>
      <c r="R26" s="122" t="str">
        <f t="shared" si="3"/>
        <v/>
      </c>
      <c r="S26" s="238"/>
      <c r="T26" s="238"/>
      <c r="U26" s="240"/>
      <c r="V26" s="2"/>
      <c r="W26" s="194"/>
      <c r="X26" s="195"/>
      <c r="Y26" s="195"/>
      <c r="Z26" s="195"/>
      <c r="AA26" s="195"/>
      <c r="AB26" s="195"/>
      <c r="AC26" s="195"/>
      <c r="AD26" s="195"/>
      <c r="AE26" s="195"/>
      <c r="AF26" s="195"/>
      <c r="AG26" s="195"/>
      <c r="AH26" s="195"/>
      <c r="AI26" s="196"/>
      <c r="AJ26" s="202"/>
      <c r="AK26" s="194"/>
      <c r="AL26" s="195"/>
      <c r="AM26" s="195"/>
      <c r="AN26" s="195"/>
      <c r="AO26" s="195"/>
      <c r="AP26" s="195"/>
      <c r="AQ26" s="195"/>
      <c r="AR26" s="195"/>
      <c r="AS26" s="195"/>
      <c r="AT26" s="195"/>
      <c r="AU26" s="195"/>
      <c r="AV26" s="195"/>
      <c r="AW26" s="196"/>
    </row>
    <row r="27" spans="1:49" s="71" customFormat="1" ht="76.5" hidden="1" x14ac:dyDescent="0.2">
      <c r="A27" s="185">
        <v>4</v>
      </c>
      <c r="B27" s="181" t="str">
        <f ca="1">VLOOKUP($A27,Scoring!$A$15:$R$233,2,FALSE)</f>
        <v>SLC B15</v>
      </c>
      <c r="C27" s="181" t="str">
        <f ca="1">VLOOKUP($A27,Scoring!$A$15:$R$233,3,FALSE)</f>
        <v>1.4 Rec to cost tables: Finance
Reconcile Opex and Capex balances derived from the Regulatory Accounts to the values reported in the cost tables.</v>
      </c>
      <c r="D27" s="193"/>
      <c r="E27" s="120" t="str">
        <f>VLOOKUP($A27,Scoring!$A$16:$R$233,Scoring!$D$234,FALSE)</f>
        <v/>
      </c>
      <c r="F27" s="193"/>
      <c r="G27" s="120" t="str">
        <f>VLOOKUP($A27,Scoring!$A$16:$R$233,Scoring!$P$234,FALSE)</f>
        <v/>
      </c>
      <c r="H27" s="193"/>
      <c r="I27" s="120" t="str">
        <f ca="1">VLOOKUP($A27,Scoring!$A$16:$R$233,Scoring!$R$234,FALSE)</f>
        <v>-</v>
      </c>
      <c r="J27" s="123" t="str">
        <f t="shared" si="4"/>
        <v>-</v>
      </c>
      <c r="K27" s="122" t="str">
        <f t="shared" si="0"/>
        <v/>
      </c>
      <c r="L27" s="122" t="str">
        <f t="shared" si="1"/>
        <v/>
      </c>
      <c r="M27" s="238"/>
      <c r="N27" s="238"/>
      <c r="O27" s="240"/>
      <c r="P27" s="121" t="str">
        <f t="shared" si="5"/>
        <v>-</v>
      </c>
      <c r="Q27" s="122" t="str">
        <f t="shared" si="2"/>
        <v/>
      </c>
      <c r="R27" s="122" t="str">
        <f t="shared" si="3"/>
        <v/>
      </c>
      <c r="S27" s="238"/>
      <c r="T27" s="238"/>
      <c r="U27" s="240"/>
      <c r="V27" s="2"/>
      <c r="W27" s="194"/>
      <c r="X27" s="195"/>
      <c r="Y27" s="195"/>
      <c r="Z27" s="195"/>
      <c r="AA27" s="195"/>
      <c r="AB27" s="195"/>
      <c r="AC27" s="195"/>
      <c r="AD27" s="195"/>
      <c r="AE27" s="195"/>
      <c r="AF27" s="195"/>
      <c r="AG27" s="195"/>
      <c r="AH27" s="195"/>
      <c r="AI27" s="196"/>
      <c r="AJ27" s="202"/>
      <c r="AK27" s="194"/>
      <c r="AL27" s="195"/>
      <c r="AM27" s="195"/>
      <c r="AN27" s="195"/>
      <c r="AO27" s="195"/>
      <c r="AP27" s="195"/>
      <c r="AQ27" s="195"/>
      <c r="AR27" s="195"/>
      <c r="AS27" s="195"/>
      <c r="AT27" s="195"/>
      <c r="AU27" s="195"/>
      <c r="AV27" s="195"/>
      <c r="AW27" s="196"/>
    </row>
    <row r="28" spans="1:49" s="71" customFormat="1" ht="63.75" hidden="1" x14ac:dyDescent="0.2">
      <c r="A28" s="185">
        <v>5</v>
      </c>
      <c r="B28" s="181" t="str">
        <f ca="1">VLOOKUP($A28,Scoring!$A$15:$R$233,2,FALSE)</f>
        <v>SLC B15</v>
      </c>
      <c r="C28" s="181" t="str">
        <f ca="1">VLOOKUP($A28,Scoring!$A$15:$R$233,3,FALSE)</f>
        <v xml:space="preserve">1.5 Net Debt: Finance
Details of all debt instruments and associated financial derivatives by type. </v>
      </c>
      <c r="D28" s="193"/>
      <c r="E28" s="120" t="str">
        <f>VLOOKUP($A28,Scoring!$A$16:$R$233,Scoring!$D$234,FALSE)</f>
        <v/>
      </c>
      <c r="F28" s="193"/>
      <c r="G28" s="120" t="str">
        <f>VLOOKUP($A28,Scoring!$A$16:$R$233,Scoring!$P$234,FALSE)</f>
        <v/>
      </c>
      <c r="H28" s="193"/>
      <c r="I28" s="120" t="str">
        <f ca="1">VLOOKUP($A28,Scoring!$A$16:$R$233,Scoring!$R$234,FALSE)</f>
        <v>-</v>
      </c>
      <c r="J28" s="123" t="str">
        <f t="shared" si="4"/>
        <v>-</v>
      </c>
      <c r="K28" s="122" t="str">
        <f t="shared" si="0"/>
        <v/>
      </c>
      <c r="L28" s="122" t="str">
        <f t="shared" si="1"/>
        <v/>
      </c>
      <c r="M28" s="238"/>
      <c r="N28" s="238"/>
      <c r="O28" s="240"/>
      <c r="P28" s="121" t="str">
        <f t="shared" si="5"/>
        <v>-</v>
      </c>
      <c r="Q28" s="122" t="str">
        <f t="shared" si="2"/>
        <v/>
      </c>
      <c r="R28" s="122" t="str">
        <f t="shared" si="3"/>
        <v/>
      </c>
      <c r="S28" s="238"/>
      <c r="T28" s="238"/>
      <c r="U28" s="240"/>
      <c r="V28" s="2"/>
      <c r="W28" s="194"/>
      <c r="X28" s="195"/>
      <c r="Y28" s="195"/>
      <c r="Z28" s="195"/>
      <c r="AA28" s="195"/>
      <c r="AB28" s="195"/>
      <c r="AC28" s="195"/>
      <c r="AD28" s="195"/>
      <c r="AE28" s="195"/>
      <c r="AF28" s="195"/>
      <c r="AG28" s="195"/>
      <c r="AH28" s="195"/>
      <c r="AI28" s="196"/>
      <c r="AJ28" s="202"/>
      <c r="AK28" s="194"/>
      <c r="AL28" s="195"/>
      <c r="AM28" s="195"/>
      <c r="AN28" s="195"/>
      <c r="AO28" s="195"/>
      <c r="AP28" s="195"/>
      <c r="AQ28" s="195"/>
      <c r="AR28" s="195"/>
      <c r="AS28" s="195"/>
      <c r="AT28" s="195"/>
      <c r="AU28" s="195"/>
      <c r="AV28" s="195"/>
      <c r="AW28" s="196"/>
    </row>
    <row r="29" spans="1:49" s="71" customFormat="1" ht="51" hidden="1" x14ac:dyDescent="0.2">
      <c r="A29" s="185">
        <v>6</v>
      </c>
      <c r="B29" s="181" t="str">
        <f ca="1">VLOOKUP($A29,Scoring!$A$15:$R$233,2,FALSE)</f>
        <v>SLC B15</v>
      </c>
      <c r="C29" s="181" t="str">
        <f ca="1">VLOOKUP($A29,Scoring!$A$15:$R$233,3,FALSE)</f>
        <v xml:space="preserve">1.6 Disposals: Finance
Information relating to fixed asset disposals.  </v>
      </c>
      <c r="D29" s="193"/>
      <c r="E29" s="120" t="str">
        <f>VLOOKUP($A29,Scoring!$A$16:$R$233,Scoring!$D$234,FALSE)</f>
        <v/>
      </c>
      <c r="F29" s="193"/>
      <c r="G29" s="120" t="str">
        <f>VLOOKUP($A29,Scoring!$A$16:$R$233,Scoring!$P$234,FALSE)</f>
        <v/>
      </c>
      <c r="H29" s="193"/>
      <c r="I29" s="120" t="str">
        <f ca="1">VLOOKUP($A29,Scoring!$A$16:$R$233,Scoring!$R$234,FALSE)</f>
        <v>-</v>
      </c>
      <c r="J29" s="123" t="str">
        <f t="shared" si="4"/>
        <v>-</v>
      </c>
      <c r="K29" s="122" t="str">
        <f t="shared" si="0"/>
        <v/>
      </c>
      <c r="L29" s="122" t="str">
        <f t="shared" si="1"/>
        <v/>
      </c>
      <c r="M29" s="238"/>
      <c r="N29" s="238"/>
      <c r="O29" s="240"/>
      <c r="P29" s="121" t="str">
        <f t="shared" si="5"/>
        <v>-</v>
      </c>
      <c r="Q29" s="122" t="str">
        <f t="shared" si="2"/>
        <v/>
      </c>
      <c r="R29" s="122" t="str">
        <f t="shared" si="3"/>
        <v/>
      </c>
      <c r="S29" s="238"/>
      <c r="T29" s="238"/>
      <c r="U29" s="240"/>
      <c r="V29" s="2"/>
      <c r="W29" s="194"/>
      <c r="X29" s="195"/>
      <c r="Y29" s="195"/>
      <c r="Z29" s="195"/>
      <c r="AA29" s="195"/>
      <c r="AB29" s="195"/>
      <c r="AC29" s="195"/>
      <c r="AD29" s="195"/>
      <c r="AE29" s="195"/>
      <c r="AF29" s="195"/>
      <c r="AG29" s="195"/>
      <c r="AH29" s="195"/>
      <c r="AI29" s="196"/>
      <c r="AJ29" s="202"/>
      <c r="AK29" s="194"/>
      <c r="AL29" s="195"/>
      <c r="AM29" s="195"/>
      <c r="AN29" s="195"/>
      <c r="AO29" s="195"/>
      <c r="AP29" s="195"/>
      <c r="AQ29" s="195"/>
      <c r="AR29" s="195"/>
      <c r="AS29" s="195"/>
      <c r="AT29" s="195"/>
      <c r="AU29" s="195"/>
      <c r="AV29" s="195"/>
      <c r="AW29" s="196"/>
    </row>
    <row r="30" spans="1:49" s="71" customFormat="1" ht="51" hidden="1" x14ac:dyDescent="0.2">
      <c r="A30" s="185">
        <v>7</v>
      </c>
      <c r="B30" s="181" t="str">
        <f ca="1">VLOOKUP($A30,Scoring!$A$15:$R$233,2,FALSE)</f>
        <v>SLC B15</v>
      </c>
      <c r="C30" s="181" t="str">
        <f ca="1">VLOOKUP($A30,Scoring!$A$15:$R$233,3,FALSE)</f>
        <v>1.7 Tax computation: Finance
Show how the licensee arrives at the current tax charge</v>
      </c>
      <c r="D30" s="193"/>
      <c r="E30" s="120" t="str">
        <f>VLOOKUP($A30,Scoring!$A$16:$R$233,Scoring!$D$234,FALSE)</f>
        <v/>
      </c>
      <c r="F30" s="193"/>
      <c r="G30" s="120" t="str">
        <f>VLOOKUP($A30,Scoring!$A$16:$R$233,Scoring!$P$234,FALSE)</f>
        <v/>
      </c>
      <c r="H30" s="193"/>
      <c r="I30" s="120" t="str">
        <f ca="1">VLOOKUP($A30,Scoring!$A$16:$R$233,Scoring!$R$234,FALSE)</f>
        <v>-</v>
      </c>
      <c r="J30" s="123" t="str">
        <f t="shared" si="4"/>
        <v>-</v>
      </c>
      <c r="K30" s="122" t="str">
        <f t="shared" si="0"/>
        <v/>
      </c>
      <c r="L30" s="122" t="str">
        <f t="shared" si="1"/>
        <v/>
      </c>
      <c r="M30" s="238"/>
      <c r="N30" s="238"/>
      <c r="O30" s="240"/>
      <c r="P30" s="121" t="str">
        <f t="shared" si="5"/>
        <v>-</v>
      </c>
      <c r="Q30" s="122" t="str">
        <f t="shared" si="2"/>
        <v/>
      </c>
      <c r="R30" s="122" t="str">
        <f t="shared" si="3"/>
        <v/>
      </c>
      <c r="S30" s="238"/>
      <c r="T30" s="238"/>
      <c r="U30" s="240"/>
      <c r="V30" s="2"/>
      <c r="W30" s="194"/>
      <c r="X30" s="195"/>
      <c r="Y30" s="195"/>
      <c r="Z30" s="195"/>
      <c r="AA30" s="195"/>
      <c r="AB30" s="195"/>
      <c r="AC30" s="195"/>
      <c r="AD30" s="195"/>
      <c r="AE30" s="195"/>
      <c r="AF30" s="195"/>
      <c r="AG30" s="195"/>
      <c r="AH30" s="195"/>
      <c r="AI30" s="196"/>
      <c r="AJ30" s="202"/>
      <c r="AK30" s="194"/>
      <c r="AL30" s="195"/>
      <c r="AM30" s="195"/>
      <c r="AN30" s="195"/>
      <c r="AO30" s="195"/>
      <c r="AP30" s="195"/>
      <c r="AQ30" s="195"/>
      <c r="AR30" s="195"/>
      <c r="AS30" s="195"/>
      <c r="AT30" s="195"/>
      <c r="AU30" s="195"/>
      <c r="AV30" s="195"/>
      <c r="AW30" s="196"/>
    </row>
    <row r="31" spans="1:49" s="71" customFormat="1" ht="63.75" hidden="1" x14ac:dyDescent="0.2">
      <c r="A31" s="185">
        <v>8</v>
      </c>
      <c r="B31" s="181" t="str">
        <f ca="1">VLOOKUP($A31,Scoring!$A$15:$R$233,2,FALSE)</f>
        <v>SLC B15</v>
      </c>
      <c r="C31" s="181" t="str">
        <f ca="1">VLOOKUP($A31,Scoring!$A$15:$R$233,3,FALSE)</f>
        <v>1.8 Tax pools: Finance
Annual additions in the regulatory financial year and movements in capital allowances for the licensee.</v>
      </c>
      <c r="D31" s="193"/>
      <c r="E31" s="120" t="str">
        <f>VLOOKUP($A31,Scoring!$A$16:$R$233,Scoring!$D$234,FALSE)</f>
        <v/>
      </c>
      <c r="F31" s="193"/>
      <c r="G31" s="120" t="str">
        <f>VLOOKUP($A31,Scoring!$A$16:$R$233,Scoring!$P$234,FALSE)</f>
        <v/>
      </c>
      <c r="H31" s="193"/>
      <c r="I31" s="120" t="str">
        <f ca="1">VLOOKUP($A31,Scoring!$A$16:$R$233,Scoring!$R$234,FALSE)</f>
        <v>-</v>
      </c>
      <c r="J31" s="123" t="str">
        <f t="shared" si="4"/>
        <v>-</v>
      </c>
      <c r="K31" s="122" t="str">
        <f t="shared" si="0"/>
        <v/>
      </c>
      <c r="L31" s="122" t="str">
        <f t="shared" si="1"/>
        <v/>
      </c>
      <c r="M31" s="238"/>
      <c r="N31" s="238"/>
      <c r="O31" s="240"/>
      <c r="P31" s="121" t="str">
        <f t="shared" si="5"/>
        <v>-</v>
      </c>
      <c r="Q31" s="122" t="str">
        <f t="shared" si="2"/>
        <v/>
      </c>
      <c r="R31" s="122" t="str">
        <f t="shared" si="3"/>
        <v/>
      </c>
      <c r="S31" s="238"/>
      <c r="T31" s="238"/>
      <c r="U31" s="240"/>
      <c r="V31" s="2"/>
      <c r="W31" s="194"/>
      <c r="X31" s="195"/>
      <c r="Y31" s="195"/>
      <c r="Z31" s="195"/>
      <c r="AA31" s="195"/>
      <c r="AB31" s="195"/>
      <c r="AC31" s="195"/>
      <c r="AD31" s="195"/>
      <c r="AE31" s="195"/>
      <c r="AF31" s="195"/>
      <c r="AG31" s="195"/>
      <c r="AH31" s="195"/>
      <c r="AI31" s="196"/>
      <c r="AJ31" s="202"/>
      <c r="AK31" s="194"/>
      <c r="AL31" s="195"/>
      <c r="AM31" s="195"/>
      <c r="AN31" s="195"/>
      <c r="AO31" s="195"/>
      <c r="AP31" s="195"/>
      <c r="AQ31" s="195"/>
      <c r="AR31" s="195"/>
      <c r="AS31" s="195"/>
      <c r="AT31" s="195"/>
      <c r="AU31" s="195"/>
      <c r="AV31" s="195"/>
      <c r="AW31" s="196"/>
    </row>
    <row r="32" spans="1:49" s="71" customFormat="1" ht="76.5" hidden="1" x14ac:dyDescent="0.2">
      <c r="A32" s="185">
        <v>9</v>
      </c>
      <c r="B32" s="181" t="str">
        <f ca="1">VLOOKUP($A32,Scoring!$A$15:$R$233,2,FALSE)</f>
        <v>SLC B15</v>
      </c>
      <c r="C32" s="181" t="str">
        <f ca="1">VLOOKUP($A32,Scoring!$A$15:$R$233,3,FALSE)</f>
        <v xml:space="preserve">1.9 Tax allocations: Finance
Allocation of Totex spend to capital allowance pools for the licensee consistent with the numbers in the Regulatory Accounts for the year. </v>
      </c>
      <c r="D32" s="193"/>
      <c r="E32" s="120" t="str">
        <f>VLOOKUP($A32,Scoring!$A$16:$R$233,Scoring!$D$234,FALSE)</f>
        <v/>
      </c>
      <c r="F32" s="193"/>
      <c r="G32" s="120" t="str">
        <f>VLOOKUP($A32,Scoring!$A$16:$R$233,Scoring!$P$234,FALSE)</f>
        <v/>
      </c>
      <c r="H32" s="193"/>
      <c r="I32" s="120" t="str">
        <f ca="1">VLOOKUP($A32,Scoring!$A$16:$R$233,Scoring!$R$234,FALSE)</f>
        <v>-</v>
      </c>
      <c r="J32" s="123" t="str">
        <f t="shared" si="4"/>
        <v>-</v>
      </c>
      <c r="K32" s="122" t="str">
        <f t="shared" si="0"/>
        <v/>
      </c>
      <c r="L32" s="122" t="str">
        <f t="shared" si="1"/>
        <v/>
      </c>
      <c r="M32" s="238"/>
      <c r="N32" s="238"/>
      <c r="O32" s="240"/>
      <c r="P32" s="121" t="str">
        <f t="shared" si="5"/>
        <v>-</v>
      </c>
      <c r="Q32" s="122" t="str">
        <f t="shared" si="2"/>
        <v/>
      </c>
      <c r="R32" s="122" t="str">
        <f t="shared" si="3"/>
        <v/>
      </c>
      <c r="S32" s="238"/>
      <c r="T32" s="238"/>
      <c r="U32" s="240"/>
      <c r="V32" s="2"/>
      <c r="W32" s="194"/>
      <c r="X32" s="195"/>
      <c r="Y32" s="195"/>
      <c r="Z32" s="195"/>
      <c r="AA32" s="195"/>
      <c r="AB32" s="195"/>
      <c r="AC32" s="195"/>
      <c r="AD32" s="195"/>
      <c r="AE32" s="195"/>
      <c r="AF32" s="195"/>
      <c r="AG32" s="195"/>
      <c r="AH32" s="195"/>
      <c r="AI32" s="196"/>
      <c r="AJ32" s="202"/>
      <c r="AK32" s="194"/>
      <c r="AL32" s="195"/>
      <c r="AM32" s="195"/>
      <c r="AN32" s="195"/>
      <c r="AO32" s="195"/>
      <c r="AP32" s="195"/>
      <c r="AQ32" s="195"/>
      <c r="AR32" s="195"/>
      <c r="AS32" s="195"/>
      <c r="AT32" s="195"/>
      <c r="AU32" s="195"/>
      <c r="AV32" s="195"/>
      <c r="AW32" s="196"/>
    </row>
    <row r="33" spans="1:49" s="71" customFormat="1" ht="76.5" hidden="1" x14ac:dyDescent="0.2">
      <c r="A33" s="185">
        <v>10</v>
      </c>
      <c r="B33" s="181" t="str">
        <f ca="1">VLOOKUP($A33,Scoring!$A$15:$R$233,2,FALSE)</f>
        <v>SLC B15</v>
      </c>
      <c r="C33" s="181" t="str">
        <f ca="1">VLOOKUP($A33,Scoring!$A$15:$R$233,3,FALSE)</f>
        <v xml:space="preserve">1.10 Tax allocations CT600: Finance
Allocation of Totex spend to capital allowance pools for the licensee consistent with the CT600 tax return submitted. </v>
      </c>
      <c r="D33" s="193"/>
      <c r="E33" s="120" t="str">
        <f>VLOOKUP($A33,Scoring!$A$16:$R$233,Scoring!$D$234,FALSE)</f>
        <v/>
      </c>
      <c r="F33" s="193"/>
      <c r="G33" s="120" t="str">
        <f>VLOOKUP($A33,Scoring!$A$16:$R$233,Scoring!$P$234,FALSE)</f>
        <v/>
      </c>
      <c r="H33" s="193"/>
      <c r="I33" s="120" t="str">
        <f ca="1">VLOOKUP($A33,Scoring!$A$16:$R$233,Scoring!$R$234,FALSE)</f>
        <v>-</v>
      </c>
      <c r="J33" s="123" t="str">
        <f t="shared" si="4"/>
        <v>-</v>
      </c>
      <c r="K33" s="122" t="str">
        <f t="shared" si="0"/>
        <v/>
      </c>
      <c r="L33" s="122" t="str">
        <f t="shared" si="1"/>
        <v/>
      </c>
      <c r="M33" s="238"/>
      <c r="N33" s="238"/>
      <c r="O33" s="240"/>
      <c r="P33" s="121" t="str">
        <f t="shared" si="5"/>
        <v>-</v>
      </c>
      <c r="Q33" s="122" t="str">
        <f t="shared" si="2"/>
        <v/>
      </c>
      <c r="R33" s="122" t="str">
        <f t="shared" si="3"/>
        <v/>
      </c>
      <c r="S33" s="238"/>
      <c r="T33" s="238"/>
      <c r="U33" s="240"/>
      <c r="V33" s="2"/>
      <c r="W33" s="194"/>
      <c r="X33" s="195"/>
      <c r="Y33" s="195"/>
      <c r="Z33" s="195"/>
      <c r="AA33" s="195"/>
      <c r="AB33" s="195"/>
      <c r="AC33" s="195"/>
      <c r="AD33" s="195"/>
      <c r="AE33" s="195"/>
      <c r="AF33" s="195"/>
      <c r="AG33" s="195"/>
      <c r="AH33" s="195"/>
      <c r="AI33" s="196"/>
      <c r="AJ33" s="202"/>
      <c r="AK33" s="194"/>
      <c r="AL33" s="195"/>
      <c r="AM33" s="195"/>
      <c r="AN33" s="195"/>
      <c r="AO33" s="195"/>
      <c r="AP33" s="195"/>
      <c r="AQ33" s="195"/>
      <c r="AR33" s="195"/>
      <c r="AS33" s="195"/>
      <c r="AT33" s="195"/>
      <c r="AU33" s="195"/>
      <c r="AV33" s="195"/>
      <c r="AW33" s="196"/>
    </row>
    <row r="34" spans="1:49" s="71" customFormat="1" ht="102" hidden="1" x14ac:dyDescent="0.2">
      <c r="A34" s="185">
        <v>11</v>
      </c>
      <c r="B34" s="181" t="str">
        <f ca="1">VLOOKUP($A34,Scoring!$A$15:$R$233,2,FALSE)</f>
        <v>SLC B15</v>
      </c>
      <c r="C34" s="181" t="str">
        <f ca="1">VLOOKUP($A34,Scoring!$A$15:$R$233,3,FALSE)</f>
        <v xml:space="preserve">1.11 Tax clawback: Finance
Collate Net Debt and Net Interest information. This information will inform the calculation of the claw back of the tax benefit due to excess gearing as specified in RIIO-T1. </v>
      </c>
      <c r="D34" s="193"/>
      <c r="E34" s="120" t="str">
        <f>VLOOKUP($A34,Scoring!$A$16:$R$233,Scoring!$D$234,FALSE)</f>
        <v/>
      </c>
      <c r="F34" s="193"/>
      <c r="G34" s="120" t="str">
        <f>VLOOKUP($A34,Scoring!$A$16:$R$233,Scoring!$P$234,FALSE)</f>
        <v/>
      </c>
      <c r="H34" s="193"/>
      <c r="I34" s="120" t="str">
        <f ca="1">VLOOKUP($A34,Scoring!$A$16:$R$233,Scoring!$R$234,FALSE)</f>
        <v>-</v>
      </c>
      <c r="J34" s="123" t="str">
        <f t="shared" si="4"/>
        <v>-</v>
      </c>
      <c r="K34" s="122" t="str">
        <f t="shared" si="0"/>
        <v/>
      </c>
      <c r="L34" s="122" t="str">
        <f t="shared" si="1"/>
        <v/>
      </c>
      <c r="M34" s="238"/>
      <c r="N34" s="238"/>
      <c r="O34" s="240"/>
      <c r="P34" s="121" t="str">
        <f t="shared" si="5"/>
        <v>-</v>
      </c>
      <c r="Q34" s="122" t="str">
        <f t="shared" si="2"/>
        <v/>
      </c>
      <c r="R34" s="122" t="str">
        <f t="shared" si="3"/>
        <v/>
      </c>
      <c r="S34" s="238"/>
      <c r="T34" s="238"/>
      <c r="U34" s="240"/>
      <c r="V34" s="2"/>
      <c r="W34" s="194"/>
      <c r="X34" s="195"/>
      <c r="Y34" s="195"/>
      <c r="Z34" s="195"/>
      <c r="AA34" s="195"/>
      <c r="AB34" s="195"/>
      <c r="AC34" s="195"/>
      <c r="AD34" s="195"/>
      <c r="AE34" s="195"/>
      <c r="AF34" s="195"/>
      <c r="AG34" s="195"/>
      <c r="AH34" s="195"/>
      <c r="AI34" s="196"/>
      <c r="AJ34" s="202"/>
      <c r="AK34" s="194"/>
      <c r="AL34" s="195"/>
      <c r="AM34" s="195"/>
      <c r="AN34" s="195"/>
      <c r="AO34" s="195"/>
      <c r="AP34" s="195"/>
      <c r="AQ34" s="195"/>
      <c r="AR34" s="195"/>
      <c r="AS34" s="195"/>
      <c r="AT34" s="195"/>
      <c r="AU34" s="195"/>
      <c r="AV34" s="195"/>
      <c r="AW34" s="196"/>
    </row>
    <row r="35" spans="1:49" s="71" customFormat="1" ht="76.5" hidden="1" x14ac:dyDescent="0.2">
      <c r="A35" s="185">
        <v>12</v>
      </c>
      <c r="B35" s="181" t="str">
        <f ca="1">VLOOKUP($A35,Scoring!$A$15:$R$233,2,FALSE)</f>
        <v>SLC B15</v>
      </c>
      <c r="C35" s="181" t="str">
        <f ca="1">VLOOKUP($A35,Scoring!$A$15:$R$233,3,FALSE)</f>
        <v>1.12 Financing requirements: Finance
High-level cash flow for the succeeding two regulatory years and the financing requirements over the same period.</v>
      </c>
      <c r="D35" s="193"/>
      <c r="E35" s="120" t="str">
        <f>VLOOKUP($A35,Scoring!$A$16:$R$233,Scoring!$D$234,FALSE)</f>
        <v/>
      </c>
      <c r="F35" s="193"/>
      <c r="G35" s="120" t="str">
        <f>VLOOKUP($A35,Scoring!$A$16:$R$233,Scoring!$P$234,FALSE)</f>
        <v/>
      </c>
      <c r="H35" s="193"/>
      <c r="I35" s="120" t="str">
        <f ca="1">VLOOKUP($A35,Scoring!$A$16:$R$233,Scoring!$R$234,FALSE)</f>
        <v>-</v>
      </c>
      <c r="J35" s="123" t="str">
        <f t="shared" si="4"/>
        <v>-</v>
      </c>
      <c r="K35" s="122" t="str">
        <f t="shared" si="0"/>
        <v/>
      </c>
      <c r="L35" s="122" t="str">
        <f t="shared" si="1"/>
        <v/>
      </c>
      <c r="M35" s="238"/>
      <c r="N35" s="238"/>
      <c r="O35" s="240"/>
      <c r="P35" s="121" t="str">
        <f t="shared" si="5"/>
        <v>-</v>
      </c>
      <c r="Q35" s="122" t="str">
        <f t="shared" si="2"/>
        <v/>
      </c>
      <c r="R35" s="122" t="str">
        <f t="shared" si="3"/>
        <v/>
      </c>
      <c r="S35" s="238"/>
      <c r="T35" s="238"/>
      <c r="U35" s="240"/>
      <c r="V35" s="2"/>
      <c r="W35" s="194"/>
      <c r="X35" s="195"/>
      <c r="Y35" s="195"/>
      <c r="Z35" s="195"/>
      <c r="AA35" s="195"/>
      <c r="AB35" s="195"/>
      <c r="AC35" s="195"/>
      <c r="AD35" s="195"/>
      <c r="AE35" s="195"/>
      <c r="AF35" s="195"/>
      <c r="AG35" s="195"/>
      <c r="AH35" s="195"/>
      <c r="AI35" s="196"/>
      <c r="AJ35" s="202"/>
      <c r="AK35" s="194"/>
      <c r="AL35" s="195"/>
      <c r="AM35" s="195"/>
      <c r="AN35" s="195"/>
      <c r="AO35" s="195"/>
      <c r="AP35" s="195"/>
      <c r="AQ35" s="195"/>
      <c r="AR35" s="195"/>
      <c r="AS35" s="195"/>
      <c r="AT35" s="195"/>
      <c r="AU35" s="195"/>
      <c r="AV35" s="195"/>
      <c r="AW35" s="196"/>
    </row>
    <row r="36" spans="1:49" s="71" customFormat="1" ht="76.5" hidden="1" x14ac:dyDescent="0.2">
      <c r="A36" s="185">
        <v>13</v>
      </c>
      <c r="B36" s="181" t="str">
        <f ca="1">VLOOKUP($A36,Scoring!$A$15:$R$233,2,FALSE)</f>
        <v>SLC B15</v>
      </c>
      <c r="C36" s="181" t="str">
        <f ca="1">VLOOKUP($A36,Scoring!$A$15:$R$233,3,FALSE)</f>
        <v xml:space="preserve">1.13 Pension DB Scheme: Finance
Data relating to defined benefit (DB) pension scheme, obtained from pension scheme accounts and updated valuations. </v>
      </c>
      <c r="D36" s="193"/>
      <c r="E36" s="120" t="str">
        <f>VLOOKUP($A36,Scoring!$A$16:$R$233,Scoring!$D$234,FALSE)</f>
        <v/>
      </c>
      <c r="F36" s="193"/>
      <c r="G36" s="120" t="str">
        <f>VLOOKUP($A36,Scoring!$A$16:$R$233,Scoring!$P$234,FALSE)</f>
        <v/>
      </c>
      <c r="H36" s="193"/>
      <c r="I36" s="120" t="str">
        <f ca="1">VLOOKUP($A36,Scoring!$A$16:$R$233,Scoring!$R$234,FALSE)</f>
        <v>-</v>
      </c>
      <c r="J36" s="123" t="str">
        <f t="shared" si="4"/>
        <v>-</v>
      </c>
      <c r="K36" s="122" t="str">
        <f t="shared" si="0"/>
        <v/>
      </c>
      <c r="L36" s="122" t="str">
        <f t="shared" si="1"/>
        <v/>
      </c>
      <c r="M36" s="238"/>
      <c r="N36" s="238"/>
      <c r="O36" s="240"/>
      <c r="P36" s="121" t="str">
        <f t="shared" si="5"/>
        <v>-</v>
      </c>
      <c r="Q36" s="122" t="str">
        <f t="shared" si="2"/>
        <v/>
      </c>
      <c r="R36" s="122" t="str">
        <f t="shared" si="3"/>
        <v/>
      </c>
      <c r="S36" s="238"/>
      <c r="T36" s="238"/>
      <c r="U36" s="240"/>
      <c r="V36" s="2"/>
      <c r="W36" s="194"/>
      <c r="X36" s="195"/>
      <c r="Y36" s="195"/>
      <c r="Z36" s="195"/>
      <c r="AA36" s="195"/>
      <c r="AB36" s="195"/>
      <c r="AC36" s="195"/>
      <c r="AD36" s="195"/>
      <c r="AE36" s="195"/>
      <c r="AF36" s="195"/>
      <c r="AG36" s="195"/>
      <c r="AH36" s="195"/>
      <c r="AI36" s="196"/>
      <c r="AJ36" s="202"/>
      <c r="AK36" s="194"/>
      <c r="AL36" s="195"/>
      <c r="AM36" s="195"/>
      <c r="AN36" s="195"/>
      <c r="AO36" s="195"/>
      <c r="AP36" s="195"/>
      <c r="AQ36" s="195"/>
      <c r="AR36" s="195"/>
      <c r="AS36" s="195"/>
      <c r="AT36" s="195"/>
      <c r="AU36" s="195"/>
      <c r="AV36" s="195"/>
      <c r="AW36" s="196"/>
    </row>
    <row r="37" spans="1:49" s="71" customFormat="1" ht="102" hidden="1" x14ac:dyDescent="0.2">
      <c r="A37" s="185">
        <v>14</v>
      </c>
      <c r="B37" s="181" t="str">
        <f ca="1">VLOOKUP($A37,Scoring!$A$15:$R$233,2,FALSE)</f>
        <v>SLC B15</v>
      </c>
      <c r="C37" s="181" t="str">
        <f ca="1">VLOOKUP($A37,Scoring!$A$15:$R$233,3,FALSE)</f>
        <v xml:space="preserve">2.1 Totex PCFM: Provisional Price Control Financial Model (PCFM) inputs
Provide the Totex expenditure inputs to inform the Annual Iteration Process of the Price Control financial Model (PCFM). </v>
      </c>
      <c r="D37" s="193"/>
      <c r="E37" s="120" t="str">
        <f>VLOOKUP($A37,Scoring!$A$16:$R$233,Scoring!$D$234,FALSE)</f>
        <v/>
      </c>
      <c r="F37" s="193"/>
      <c r="G37" s="120" t="str">
        <f>VLOOKUP($A37,Scoring!$A$16:$R$233,Scoring!$P$234,FALSE)</f>
        <v/>
      </c>
      <c r="H37" s="193"/>
      <c r="I37" s="120" t="str">
        <f ca="1">VLOOKUP($A37,Scoring!$A$16:$R$233,Scoring!$R$234,FALSE)</f>
        <v>-</v>
      </c>
      <c r="J37" s="123" t="str">
        <f t="shared" si="4"/>
        <v>-</v>
      </c>
      <c r="K37" s="122" t="str">
        <f t="shared" si="0"/>
        <v/>
      </c>
      <c r="L37" s="122" t="str">
        <f t="shared" si="1"/>
        <v/>
      </c>
      <c r="M37" s="238"/>
      <c r="N37" s="238"/>
      <c r="O37" s="240"/>
      <c r="P37" s="121" t="str">
        <f t="shared" si="5"/>
        <v>-</v>
      </c>
      <c r="Q37" s="122" t="str">
        <f t="shared" si="2"/>
        <v/>
      </c>
      <c r="R37" s="122" t="str">
        <f t="shared" si="3"/>
        <v/>
      </c>
      <c r="S37" s="238"/>
      <c r="T37" s="238"/>
      <c r="U37" s="240"/>
      <c r="V37" s="2"/>
      <c r="W37" s="194"/>
      <c r="X37" s="195"/>
      <c r="Y37" s="195"/>
      <c r="Z37" s="195"/>
      <c r="AA37" s="195"/>
      <c r="AB37" s="195"/>
      <c r="AC37" s="195"/>
      <c r="AD37" s="195"/>
      <c r="AE37" s="195"/>
      <c r="AF37" s="195"/>
      <c r="AG37" s="195"/>
      <c r="AH37" s="195"/>
      <c r="AI37" s="196"/>
      <c r="AJ37" s="202"/>
      <c r="AK37" s="194"/>
      <c r="AL37" s="195"/>
      <c r="AM37" s="195"/>
      <c r="AN37" s="195"/>
      <c r="AO37" s="195"/>
      <c r="AP37" s="195"/>
      <c r="AQ37" s="195"/>
      <c r="AR37" s="195"/>
      <c r="AS37" s="195"/>
      <c r="AT37" s="195"/>
      <c r="AU37" s="195"/>
      <c r="AV37" s="195"/>
      <c r="AW37" s="196"/>
    </row>
    <row r="38" spans="1:49" s="71" customFormat="1" ht="76.5" hidden="1" x14ac:dyDescent="0.2">
      <c r="A38" s="185">
        <v>15</v>
      </c>
      <c r="B38" s="181" t="str">
        <f ca="1">VLOOKUP($A38,Scoring!$A$15:$R$233,2,FALSE)</f>
        <v>SLC B15</v>
      </c>
      <c r="C38" s="181" t="str">
        <f ca="1">VLOOKUP($A38,Scoring!$A$15:$R$233,3,FALSE)</f>
        <v xml:space="preserve">2.2 Totex forecasts
Summary of total opex and capex data for the actual reporting year and high level forecasts for the whole of the price control period. </v>
      </c>
      <c r="D38" s="193"/>
      <c r="E38" s="120" t="str">
        <f>VLOOKUP($A38,Scoring!$A$16:$R$233,Scoring!$D$234,FALSE)</f>
        <v/>
      </c>
      <c r="F38" s="193"/>
      <c r="G38" s="120" t="str">
        <f>VLOOKUP($A38,Scoring!$A$16:$R$233,Scoring!$P$234,FALSE)</f>
        <v/>
      </c>
      <c r="H38" s="193"/>
      <c r="I38" s="120" t="str">
        <f ca="1">VLOOKUP($A38,Scoring!$A$16:$R$233,Scoring!$R$234,FALSE)</f>
        <v>-</v>
      </c>
      <c r="J38" s="123" t="str">
        <f t="shared" si="4"/>
        <v>-</v>
      </c>
      <c r="K38" s="122" t="str">
        <f t="shared" si="0"/>
        <v/>
      </c>
      <c r="L38" s="122" t="str">
        <f t="shared" si="1"/>
        <v/>
      </c>
      <c r="M38" s="238"/>
      <c r="N38" s="238"/>
      <c r="O38" s="240"/>
      <c r="P38" s="121" t="str">
        <f t="shared" si="5"/>
        <v>-</v>
      </c>
      <c r="Q38" s="122" t="str">
        <f t="shared" si="2"/>
        <v/>
      </c>
      <c r="R38" s="122" t="str">
        <f t="shared" si="3"/>
        <v/>
      </c>
      <c r="S38" s="238"/>
      <c r="T38" s="238"/>
      <c r="U38" s="240"/>
      <c r="V38" s="2"/>
      <c r="W38" s="194"/>
      <c r="X38" s="195"/>
      <c r="Y38" s="195"/>
      <c r="Z38" s="195"/>
      <c r="AA38" s="195"/>
      <c r="AB38" s="195"/>
      <c r="AC38" s="195"/>
      <c r="AD38" s="195"/>
      <c r="AE38" s="195"/>
      <c r="AF38" s="195"/>
      <c r="AG38" s="195"/>
      <c r="AH38" s="195"/>
      <c r="AI38" s="196"/>
      <c r="AJ38" s="202"/>
      <c r="AK38" s="194"/>
      <c r="AL38" s="195"/>
      <c r="AM38" s="195"/>
      <c r="AN38" s="195"/>
      <c r="AO38" s="195"/>
      <c r="AP38" s="195"/>
      <c r="AQ38" s="195"/>
      <c r="AR38" s="195"/>
      <c r="AS38" s="195"/>
      <c r="AT38" s="195"/>
      <c r="AU38" s="195"/>
      <c r="AV38" s="195"/>
      <c r="AW38" s="196"/>
    </row>
    <row r="39" spans="1:49" s="71" customFormat="1" ht="51" hidden="1" x14ac:dyDescent="0.2">
      <c r="A39" s="185">
        <v>16</v>
      </c>
      <c r="B39" s="181" t="str">
        <f ca="1">VLOOKUP($A39,Scoring!$A$15:$R$233,2,FALSE)</f>
        <v>SLC B15</v>
      </c>
      <c r="C39" s="181" t="str">
        <f ca="1">VLOOKUP($A39,Scoring!$A$15:$R$233,3,FALSE)</f>
        <v>2.3a Forecast Allowances
Totex data to be published on the TO's website</v>
      </c>
      <c r="D39" s="193"/>
      <c r="E39" s="120" t="str">
        <f>VLOOKUP($A39,Scoring!$A$16:$R$233,Scoring!$D$234,FALSE)</f>
        <v/>
      </c>
      <c r="F39" s="193"/>
      <c r="G39" s="120" t="str">
        <f>VLOOKUP($A39,Scoring!$A$16:$R$233,Scoring!$P$234,FALSE)</f>
        <v/>
      </c>
      <c r="H39" s="193"/>
      <c r="I39" s="120" t="str">
        <f ca="1">VLOOKUP($A39,Scoring!$A$16:$R$233,Scoring!$R$234,FALSE)</f>
        <v>-</v>
      </c>
      <c r="J39" s="123" t="str">
        <f t="shared" si="4"/>
        <v>-</v>
      </c>
      <c r="K39" s="122" t="str">
        <f t="shared" si="0"/>
        <v/>
      </c>
      <c r="L39" s="122" t="str">
        <f t="shared" si="1"/>
        <v/>
      </c>
      <c r="M39" s="238"/>
      <c r="N39" s="238"/>
      <c r="O39" s="240"/>
      <c r="P39" s="121" t="str">
        <f t="shared" si="5"/>
        <v>-</v>
      </c>
      <c r="Q39" s="122" t="str">
        <f t="shared" si="2"/>
        <v/>
      </c>
      <c r="R39" s="122" t="str">
        <f t="shared" si="3"/>
        <v/>
      </c>
      <c r="S39" s="238"/>
      <c r="T39" s="238"/>
      <c r="U39" s="240"/>
      <c r="V39" s="2"/>
      <c r="W39" s="194"/>
      <c r="X39" s="195"/>
      <c r="Y39" s="195"/>
      <c r="Z39" s="195"/>
      <c r="AA39" s="195"/>
      <c r="AB39" s="195"/>
      <c r="AC39" s="195"/>
      <c r="AD39" s="195"/>
      <c r="AE39" s="195"/>
      <c r="AF39" s="195"/>
      <c r="AG39" s="195"/>
      <c r="AH39" s="195"/>
      <c r="AI39" s="196"/>
      <c r="AJ39" s="202"/>
      <c r="AK39" s="194"/>
      <c r="AL39" s="195"/>
      <c r="AM39" s="195"/>
      <c r="AN39" s="195"/>
      <c r="AO39" s="195"/>
      <c r="AP39" s="195"/>
      <c r="AQ39" s="195"/>
      <c r="AR39" s="195"/>
      <c r="AS39" s="195"/>
      <c r="AT39" s="195"/>
      <c r="AU39" s="195"/>
      <c r="AV39" s="195"/>
      <c r="AW39" s="196"/>
    </row>
    <row r="40" spans="1:49" s="71" customFormat="1" ht="51" hidden="1" x14ac:dyDescent="0.2">
      <c r="A40" s="185">
        <v>17</v>
      </c>
      <c r="B40" s="181" t="str">
        <f ca="1">VLOOKUP($A40,Scoring!$A$15:$R$233,2,FALSE)</f>
        <v>SLC B15</v>
      </c>
      <c r="C40" s="181" t="str">
        <f ca="1">VLOOKUP($A40,Scoring!$A$15:$R$233,3,FALSE)</f>
        <v>2.3b Forecast Volumes
Totex data to be published on the TO's website</v>
      </c>
      <c r="D40" s="193"/>
      <c r="E40" s="120" t="str">
        <f>VLOOKUP($A40,Scoring!$A$16:$R$233,Scoring!$D$234,FALSE)</f>
        <v/>
      </c>
      <c r="F40" s="193"/>
      <c r="G40" s="120" t="str">
        <f>VLOOKUP($A40,Scoring!$A$16:$R$233,Scoring!$P$234,FALSE)</f>
        <v/>
      </c>
      <c r="H40" s="193"/>
      <c r="I40" s="120" t="str">
        <f ca="1">VLOOKUP($A40,Scoring!$A$16:$R$233,Scoring!$R$234,FALSE)</f>
        <v>-</v>
      </c>
      <c r="J40" s="123" t="str">
        <f t="shared" si="4"/>
        <v>-</v>
      </c>
      <c r="K40" s="122" t="str">
        <f t="shared" si="0"/>
        <v/>
      </c>
      <c r="L40" s="122" t="str">
        <f t="shared" si="1"/>
        <v/>
      </c>
      <c r="M40" s="238"/>
      <c r="N40" s="238"/>
      <c r="O40" s="240"/>
      <c r="P40" s="121" t="str">
        <f t="shared" si="5"/>
        <v>-</v>
      </c>
      <c r="Q40" s="122" t="str">
        <f t="shared" si="2"/>
        <v/>
      </c>
      <c r="R40" s="122" t="str">
        <f t="shared" si="3"/>
        <v/>
      </c>
      <c r="S40" s="238"/>
      <c r="T40" s="238"/>
      <c r="U40" s="240"/>
      <c r="V40" s="2"/>
      <c r="W40" s="194"/>
      <c r="X40" s="195"/>
      <c r="Y40" s="195"/>
      <c r="Z40" s="195"/>
      <c r="AA40" s="195"/>
      <c r="AB40" s="195"/>
      <c r="AC40" s="195"/>
      <c r="AD40" s="195"/>
      <c r="AE40" s="195"/>
      <c r="AF40" s="195"/>
      <c r="AG40" s="195"/>
      <c r="AH40" s="195"/>
      <c r="AI40" s="196"/>
      <c r="AJ40" s="202"/>
      <c r="AK40" s="194"/>
      <c r="AL40" s="195"/>
      <c r="AM40" s="195"/>
      <c r="AN40" s="195"/>
      <c r="AO40" s="195"/>
      <c r="AP40" s="195"/>
      <c r="AQ40" s="195"/>
      <c r="AR40" s="195"/>
      <c r="AS40" s="195"/>
      <c r="AT40" s="195"/>
      <c r="AU40" s="195"/>
      <c r="AV40" s="195"/>
      <c r="AW40" s="196"/>
    </row>
    <row r="41" spans="1:49" s="71" customFormat="1" ht="51" hidden="1" x14ac:dyDescent="0.2">
      <c r="A41" s="185">
        <v>18</v>
      </c>
      <c r="B41" s="181" t="str">
        <f ca="1">VLOOKUP($A41,Scoring!$A$15:$R$233,2,FALSE)</f>
        <v>SLC B15</v>
      </c>
      <c r="C41" s="181" t="str">
        <f ca="1">VLOOKUP($A41,Scoring!$A$15:$R$233,3,FALSE)</f>
        <v>2.4 Published Totex
Totex data to be published on the TO's website</v>
      </c>
      <c r="D41" s="193"/>
      <c r="E41" s="120" t="str">
        <f>VLOOKUP($A41,Scoring!$A$16:$R$233,Scoring!$D$234,FALSE)</f>
        <v/>
      </c>
      <c r="F41" s="193"/>
      <c r="G41" s="120" t="str">
        <f>VLOOKUP($A41,Scoring!$A$16:$R$233,Scoring!$P$234,FALSE)</f>
        <v/>
      </c>
      <c r="H41" s="193"/>
      <c r="I41" s="120" t="str">
        <f ca="1">VLOOKUP($A41,Scoring!$A$16:$R$233,Scoring!$R$234,FALSE)</f>
        <v>-</v>
      </c>
      <c r="J41" s="123" t="str">
        <f t="shared" si="4"/>
        <v>-</v>
      </c>
      <c r="K41" s="122" t="str">
        <f t="shared" si="0"/>
        <v/>
      </c>
      <c r="L41" s="122" t="str">
        <f t="shared" si="1"/>
        <v/>
      </c>
      <c r="M41" s="238"/>
      <c r="N41" s="238"/>
      <c r="O41" s="240"/>
      <c r="P41" s="121" t="str">
        <f t="shared" si="5"/>
        <v>-</v>
      </c>
      <c r="Q41" s="122" t="str">
        <f t="shared" si="2"/>
        <v/>
      </c>
      <c r="R41" s="122" t="str">
        <f t="shared" si="3"/>
        <v/>
      </c>
      <c r="S41" s="238"/>
      <c r="T41" s="238"/>
      <c r="U41" s="240"/>
      <c r="V41" s="2"/>
      <c r="W41" s="194"/>
      <c r="X41" s="195"/>
      <c r="Y41" s="195"/>
      <c r="Z41" s="195"/>
      <c r="AA41" s="195"/>
      <c r="AB41" s="195"/>
      <c r="AC41" s="195"/>
      <c r="AD41" s="195"/>
      <c r="AE41" s="195"/>
      <c r="AF41" s="195"/>
      <c r="AG41" s="195"/>
      <c r="AH41" s="195"/>
      <c r="AI41" s="196"/>
      <c r="AJ41" s="202"/>
      <c r="AK41" s="194"/>
      <c r="AL41" s="195"/>
      <c r="AM41" s="195"/>
      <c r="AN41" s="195"/>
      <c r="AO41" s="195"/>
      <c r="AP41" s="195"/>
      <c r="AQ41" s="195"/>
      <c r="AR41" s="195"/>
      <c r="AS41" s="195"/>
      <c r="AT41" s="195"/>
      <c r="AU41" s="195"/>
      <c r="AV41" s="195"/>
      <c r="AW41" s="196"/>
    </row>
    <row r="42" spans="1:49" s="71" customFormat="1" ht="51" hidden="1" x14ac:dyDescent="0.2">
      <c r="A42" s="185">
        <v>19</v>
      </c>
      <c r="B42" s="181" t="str">
        <f ca="1">VLOOKUP($A42,Scoring!$A$15:$R$233,2,FALSE)</f>
        <v>SLC B15</v>
      </c>
      <c r="C42" s="181" t="str">
        <f ca="1">VLOOKUP($A42,Scoring!$A$15:$R$233,3,FALSE)</f>
        <v>2.5 Published Outputs
Outputs data to be published on the TO's website</v>
      </c>
      <c r="D42" s="193"/>
      <c r="E42" s="120" t="str">
        <f>VLOOKUP($A42,Scoring!$A$16:$R$233,Scoring!$D$234,FALSE)</f>
        <v/>
      </c>
      <c r="F42" s="193"/>
      <c r="G42" s="120" t="str">
        <f>VLOOKUP($A42,Scoring!$A$16:$R$233,Scoring!$P$234,FALSE)</f>
        <v/>
      </c>
      <c r="H42" s="193"/>
      <c r="I42" s="120" t="str">
        <f ca="1">VLOOKUP($A42,Scoring!$A$16:$R$233,Scoring!$R$234,FALSE)</f>
        <v>-</v>
      </c>
      <c r="J42" s="123" t="str">
        <f t="shared" si="4"/>
        <v>-</v>
      </c>
      <c r="K42" s="122" t="str">
        <f t="shared" si="0"/>
        <v/>
      </c>
      <c r="L42" s="122" t="str">
        <f t="shared" si="1"/>
        <v/>
      </c>
      <c r="M42" s="238"/>
      <c r="N42" s="238"/>
      <c r="O42" s="240"/>
      <c r="P42" s="121" t="str">
        <f t="shared" si="5"/>
        <v>-</v>
      </c>
      <c r="Q42" s="122" t="str">
        <f t="shared" si="2"/>
        <v/>
      </c>
      <c r="R42" s="122" t="str">
        <f t="shared" si="3"/>
        <v/>
      </c>
      <c r="S42" s="238"/>
      <c r="T42" s="238"/>
      <c r="U42" s="240"/>
      <c r="V42" s="2"/>
      <c r="W42" s="194"/>
      <c r="X42" s="195"/>
      <c r="Y42" s="195"/>
      <c r="Z42" s="195"/>
      <c r="AA42" s="195"/>
      <c r="AB42" s="195"/>
      <c r="AC42" s="195"/>
      <c r="AD42" s="195"/>
      <c r="AE42" s="195"/>
      <c r="AF42" s="195"/>
      <c r="AG42" s="195"/>
      <c r="AH42" s="195"/>
      <c r="AI42" s="196"/>
      <c r="AJ42" s="202"/>
      <c r="AK42" s="194"/>
      <c r="AL42" s="195"/>
      <c r="AM42" s="195"/>
      <c r="AN42" s="195"/>
      <c r="AO42" s="195"/>
      <c r="AP42" s="195"/>
      <c r="AQ42" s="195"/>
      <c r="AR42" s="195"/>
      <c r="AS42" s="195"/>
      <c r="AT42" s="195"/>
      <c r="AU42" s="195"/>
      <c r="AV42" s="195"/>
      <c r="AW42" s="196"/>
    </row>
    <row r="43" spans="1:49" s="71" customFormat="1" ht="51" hidden="1" x14ac:dyDescent="0.2">
      <c r="A43" s="185">
        <v>20</v>
      </c>
      <c r="B43" s="181" t="str">
        <f ca="1">VLOOKUP($A43,Scoring!$A$15:$R$233,2,FALSE)</f>
        <v>SLC B15</v>
      </c>
      <c r="C43" s="181" t="str">
        <f ca="1">VLOOKUP($A43,Scoring!$A$15:$R$233,3,FALSE)</f>
        <v>2.6 Published Wider Works
Wider works data to be published on the TO's website</v>
      </c>
      <c r="D43" s="193"/>
      <c r="E43" s="120" t="str">
        <f>VLOOKUP($A43,Scoring!$A$16:$R$233,Scoring!$D$234,FALSE)</f>
        <v/>
      </c>
      <c r="F43" s="193"/>
      <c r="G43" s="120" t="str">
        <f>VLOOKUP($A43,Scoring!$A$16:$R$233,Scoring!$P$234,FALSE)</f>
        <v/>
      </c>
      <c r="H43" s="193"/>
      <c r="I43" s="120" t="str">
        <f ca="1">VLOOKUP($A43,Scoring!$A$16:$R$233,Scoring!$R$234,FALSE)</f>
        <v>-</v>
      </c>
      <c r="J43" s="123" t="str">
        <f t="shared" si="4"/>
        <v>-</v>
      </c>
      <c r="K43" s="122" t="str">
        <f t="shared" si="0"/>
        <v/>
      </c>
      <c r="L43" s="122" t="str">
        <f t="shared" si="1"/>
        <v/>
      </c>
      <c r="M43" s="238"/>
      <c r="N43" s="238"/>
      <c r="O43" s="240"/>
      <c r="P43" s="121" t="str">
        <f t="shared" si="5"/>
        <v>-</v>
      </c>
      <c r="Q43" s="122" t="str">
        <f t="shared" si="2"/>
        <v/>
      </c>
      <c r="R43" s="122" t="str">
        <f t="shared" si="3"/>
        <v/>
      </c>
      <c r="S43" s="238"/>
      <c r="T43" s="238"/>
      <c r="U43" s="240"/>
      <c r="V43" s="2"/>
      <c r="W43" s="194"/>
      <c r="X43" s="195"/>
      <c r="Y43" s="195"/>
      <c r="Z43" s="195"/>
      <c r="AA43" s="195"/>
      <c r="AB43" s="195"/>
      <c r="AC43" s="195"/>
      <c r="AD43" s="195"/>
      <c r="AE43" s="195"/>
      <c r="AF43" s="195"/>
      <c r="AG43" s="195"/>
      <c r="AH43" s="195"/>
      <c r="AI43" s="196"/>
      <c r="AJ43" s="202"/>
      <c r="AK43" s="194"/>
      <c r="AL43" s="195"/>
      <c r="AM43" s="195"/>
      <c r="AN43" s="195"/>
      <c r="AO43" s="195"/>
      <c r="AP43" s="195"/>
      <c r="AQ43" s="195"/>
      <c r="AR43" s="195"/>
      <c r="AS43" s="195"/>
      <c r="AT43" s="195"/>
      <c r="AU43" s="195"/>
      <c r="AV43" s="195"/>
      <c r="AW43" s="196"/>
    </row>
    <row r="44" spans="1:49" s="71" customFormat="1" ht="76.5" hidden="1" x14ac:dyDescent="0.2">
      <c r="A44" s="185">
        <v>21</v>
      </c>
      <c r="B44" s="181" t="str">
        <f ca="1">VLOOKUP($A44,Scoring!$A$15:$R$233,2,FALSE)</f>
        <v>SLC B15</v>
      </c>
      <c r="C44" s="181" t="str">
        <f ca="1">VLOOKUP($A44,Scoring!$A$15:$R$233,3,FALSE)</f>
        <v xml:space="preserve">3.1 Opex summary: Opex
Breakdown of cash controllable costs into activities within business support, closely associated indirect and direct costs. </v>
      </c>
      <c r="D44" s="193"/>
      <c r="E44" s="120" t="str">
        <f>VLOOKUP($A44,Scoring!$A$16:$R$233,Scoring!$D$234,FALSE)</f>
        <v/>
      </c>
      <c r="F44" s="193"/>
      <c r="G44" s="120" t="str">
        <f>VLOOKUP($A44,Scoring!$A$16:$R$233,Scoring!$P$234,FALSE)</f>
        <v/>
      </c>
      <c r="H44" s="193"/>
      <c r="I44" s="120" t="str">
        <f ca="1">VLOOKUP($A44,Scoring!$A$16:$R$233,Scoring!$R$234,FALSE)</f>
        <v>-</v>
      </c>
      <c r="J44" s="123" t="str">
        <f t="shared" si="4"/>
        <v>-</v>
      </c>
      <c r="K44" s="122" t="str">
        <f t="shared" si="0"/>
        <v/>
      </c>
      <c r="L44" s="122" t="str">
        <f t="shared" si="1"/>
        <v/>
      </c>
      <c r="M44" s="238"/>
      <c r="N44" s="238"/>
      <c r="O44" s="240"/>
      <c r="P44" s="121" t="str">
        <f t="shared" si="5"/>
        <v>-</v>
      </c>
      <c r="Q44" s="122" t="str">
        <f t="shared" si="2"/>
        <v/>
      </c>
      <c r="R44" s="122" t="str">
        <f t="shared" si="3"/>
        <v/>
      </c>
      <c r="S44" s="238"/>
      <c r="T44" s="238"/>
      <c r="U44" s="240"/>
      <c r="V44" s="2"/>
      <c r="W44" s="194"/>
      <c r="X44" s="195"/>
      <c r="Y44" s="195"/>
      <c r="Z44" s="195"/>
      <c r="AA44" s="195"/>
      <c r="AB44" s="195"/>
      <c r="AC44" s="195"/>
      <c r="AD44" s="195"/>
      <c r="AE44" s="195"/>
      <c r="AF44" s="195"/>
      <c r="AG44" s="195"/>
      <c r="AH44" s="195"/>
      <c r="AI44" s="196"/>
      <c r="AJ44" s="202"/>
      <c r="AK44" s="194"/>
      <c r="AL44" s="195"/>
      <c r="AM44" s="195"/>
      <c r="AN44" s="195"/>
      <c r="AO44" s="195"/>
      <c r="AP44" s="195"/>
      <c r="AQ44" s="195"/>
      <c r="AR44" s="195"/>
      <c r="AS44" s="195"/>
      <c r="AT44" s="195"/>
      <c r="AU44" s="195"/>
      <c r="AV44" s="195"/>
      <c r="AW44" s="196"/>
    </row>
    <row r="45" spans="1:49" s="71" customFormat="1" ht="89.25" hidden="1" x14ac:dyDescent="0.2">
      <c r="A45" s="185">
        <v>22</v>
      </c>
      <c r="B45" s="181" t="str">
        <f ca="1">VLOOKUP($A45,Scoring!$A$15:$R$233,2,FALSE)</f>
        <v>SLC B15</v>
      </c>
      <c r="C45" s="181" t="str">
        <f ca="1">VLOOKUP($A45,Scoring!$A$15:$R$233,3,FALSE)</f>
        <v>3.2 Year on Year Movt: Opex
Explain the reasons for increases and decreases in costs year on year of £0.5m or more (these are the net increases and decreases year on year in table 3.1a).</v>
      </c>
      <c r="D45" s="193"/>
      <c r="E45" s="120" t="str">
        <f>VLOOKUP($A45,Scoring!$A$16:$R$233,Scoring!$D$234,FALSE)</f>
        <v/>
      </c>
      <c r="F45" s="193"/>
      <c r="G45" s="120" t="str">
        <f>VLOOKUP($A45,Scoring!$A$16:$R$233,Scoring!$P$234,FALSE)</f>
        <v/>
      </c>
      <c r="H45" s="193"/>
      <c r="I45" s="120" t="str">
        <f ca="1">VLOOKUP($A45,Scoring!$A$16:$R$233,Scoring!$R$234,FALSE)</f>
        <v>-</v>
      </c>
      <c r="J45" s="123" t="str">
        <f t="shared" si="4"/>
        <v>-</v>
      </c>
      <c r="K45" s="122" t="str">
        <f t="shared" si="0"/>
        <v/>
      </c>
      <c r="L45" s="122" t="str">
        <f t="shared" si="1"/>
        <v/>
      </c>
      <c r="M45" s="238"/>
      <c r="N45" s="238"/>
      <c r="O45" s="240"/>
      <c r="P45" s="121" t="str">
        <f t="shared" si="5"/>
        <v>-</v>
      </c>
      <c r="Q45" s="122" t="str">
        <f t="shared" si="2"/>
        <v/>
      </c>
      <c r="R45" s="122" t="str">
        <f t="shared" si="3"/>
        <v/>
      </c>
      <c r="S45" s="238"/>
      <c r="T45" s="238"/>
      <c r="U45" s="240"/>
      <c r="V45" s="2"/>
      <c r="W45" s="194"/>
      <c r="X45" s="195"/>
      <c r="Y45" s="195"/>
      <c r="Z45" s="195"/>
      <c r="AA45" s="195"/>
      <c r="AB45" s="195"/>
      <c r="AC45" s="195"/>
      <c r="AD45" s="195"/>
      <c r="AE45" s="195"/>
      <c r="AF45" s="195"/>
      <c r="AG45" s="195"/>
      <c r="AH45" s="195"/>
      <c r="AI45" s="196"/>
      <c r="AJ45" s="202"/>
      <c r="AK45" s="194"/>
      <c r="AL45" s="195"/>
      <c r="AM45" s="195"/>
      <c r="AN45" s="195"/>
      <c r="AO45" s="195"/>
      <c r="AP45" s="195"/>
      <c r="AQ45" s="195"/>
      <c r="AR45" s="195"/>
      <c r="AS45" s="195"/>
      <c r="AT45" s="195"/>
      <c r="AU45" s="195"/>
      <c r="AV45" s="195"/>
      <c r="AW45" s="196"/>
    </row>
    <row r="46" spans="1:49" s="71" customFormat="1" ht="127.5" hidden="1" x14ac:dyDescent="0.2">
      <c r="A46" s="185">
        <v>23</v>
      </c>
      <c r="B46" s="181" t="str">
        <f ca="1">VLOOKUP($A46,Scoring!$A$15:$R$233,2,FALSE)</f>
        <v>SLC B15</v>
      </c>
      <c r="C46" s="181" t="str">
        <f ca="1">VLOOKUP($A46,Scoring!$A$15:$R$233,3,FALSE)</f>
        <v xml:space="preserve">3.3 Asset Management Opex: Opex
The amount of cash controllable operating costs spent on fault repairs, planned inspections and maintenance, vegetation management, operational property management, BT 21 CN teleprotection and offshore transmission project, </v>
      </c>
      <c r="D46" s="193"/>
      <c r="E46" s="120" t="str">
        <f>VLOOKUP($A46,Scoring!$A$16:$R$233,Scoring!$D$234,FALSE)</f>
        <v/>
      </c>
      <c r="F46" s="193"/>
      <c r="G46" s="120" t="str">
        <f>VLOOKUP($A46,Scoring!$A$16:$R$233,Scoring!$P$234,FALSE)</f>
        <v/>
      </c>
      <c r="H46" s="193"/>
      <c r="I46" s="120" t="str">
        <f ca="1">VLOOKUP($A46,Scoring!$A$16:$R$233,Scoring!$R$234,FALSE)</f>
        <v>-</v>
      </c>
      <c r="J46" s="123" t="str">
        <f t="shared" si="4"/>
        <v>-</v>
      </c>
      <c r="K46" s="122" t="str">
        <f t="shared" si="0"/>
        <v/>
      </c>
      <c r="L46" s="122" t="str">
        <f t="shared" si="1"/>
        <v/>
      </c>
      <c r="M46" s="238"/>
      <c r="N46" s="238"/>
      <c r="O46" s="240"/>
      <c r="P46" s="121" t="str">
        <f t="shared" si="5"/>
        <v>-</v>
      </c>
      <c r="Q46" s="122" t="str">
        <f t="shared" si="2"/>
        <v/>
      </c>
      <c r="R46" s="122" t="str">
        <f t="shared" si="3"/>
        <v/>
      </c>
      <c r="S46" s="238"/>
      <c r="T46" s="238"/>
      <c r="U46" s="240"/>
      <c r="V46" s="2"/>
      <c r="W46" s="194"/>
      <c r="X46" s="195"/>
      <c r="Y46" s="195"/>
      <c r="Z46" s="195"/>
      <c r="AA46" s="195"/>
      <c r="AB46" s="195"/>
      <c r="AC46" s="195"/>
      <c r="AD46" s="195"/>
      <c r="AE46" s="195"/>
      <c r="AF46" s="195"/>
      <c r="AG46" s="195"/>
      <c r="AH46" s="195"/>
      <c r="AI46" s="196"/>
      <c r="AJ46" s="202"/>
      <c r="AK46" s="194"/>
      <c r="AL46" s="195"/>
      <c r="AM46" s="195"/>
      <c r="AN46" s="195"/>
      <c r="AO46" s="195"/>
      <c r="AP46" s="195"/>
      <c r="AQ46" s="195"/>
      <c r="AR46" s="195"/>
      <c r="AS46" s="195"/>
      <c r="AT46" s="195"/>
      <c r="AU46" s="195"/>
      <c r="AV46" s="195"/>
      <c r="AW46" s="196"/>
    </row>
    <row r="47" spans="1:49" s="71" customFormat="1" ht="102" hidden="1" x14ac:dyDescent="0.2">
      <c r="A47" s="185">
        <v>24</v>
      </c>
      <c r="B47" s="181" t="str">
        <f ca="1">VLOOKUP($A47,Scoring!$A$15:$R$233,2,FALSE)</f>
        <v>SLC B15</v>
      </c>
      <c r="C47" s="181" t="str">
        <f ca="1">VLOOKUP($A47,Scoring!$A$15:$R$233,3,FALSE)</f>
        <v xml:space="preserve">3.4 Business support group: Opex
Provide net and gross cash controllable cost analysis of business support costs that are charged to the UK regulated network businesses (and to non regulated entities where appropriate). </v>
      </c>
      <c r="D47" s="193"/>
      <c r="E47" s="120" t="str">
        <f>VLOOKUP($A47,Scoring!$A$16:$R$233,Scoring!$D$234,FALSE)</f>
        <v/>
      </c>
      <c r="F47" s="193"/>
      <c r="G47" s="120" t="str">
        <f>VLOOKUP($A47,Scoring!$A$16:$R$233,Scoring!$P$234,FALSE)</f>
        <v/>
      </c>
      <c r="H47" s="193"/>
      <c r="I47" s="120" t="str">
        <f ca="1">VLOOKUP($A47,Scoring!$A$16:$R$233,Scoring!$R$234,FALSE)</f>
        <v>-</v>
      </c>
      <c r="J47" s="123" t="str">
        <f t="shared" si="4"/>
        <v>-</v>
      </c>
      <c r="K47" s="122" t="str">
        <f t="shared" si="0"/>
        <v/>
      </c>
      <c r="L47" s="122" t="str">
        <f t="shared" si="1"/>
        <v/>
      </c>
      <c r="M47" s="238"/>
      <c r="N47" s="238"/>
      <c r="O47" s="240"/>
      <c r="P47" s="121" t="str">
        <f t="shared" si="5"/>
        <v>-</v>
      </c>
      <c r="Q47" s="122" t="str">
        <f t="shared" si="2"/>
        <v/>
      </c>
      <c r="R47" s="122" t="str">
        <f t="shared" si="3"/>
        <v/>
      </c>
      <c r="S47" s="238"/>
      <c r="T47" s="238"/>
      <c r="U47" s="240"/>
      <c r="V47" s="2"/>
      <c r="W47" s="194"/>
      <c r="X47" s="195"/>
      <c r="Y47" s="195"/>
      <c r="Z47" s="195"/>
      <c r="AA47" s="195"/>
      <c r="AB47" s="195"/>
      <c r="AC47" s="195"/>
      <c r="AD47" s="195"/>
      <c r="AE47" s="195"/>
      <c r="AF47" s="195"/>
      <c r="AG47" s="195"/>
      <c r="AH47" s="195"/>
      <c r="AI47" s="196"/>
      <c r="AJ47" s="202"/>
      <c r="AK47" s="194"/>
      <c r="AL47" s="195"/>
      <c r="AM47" s="195"/>
      <c r="AN47" s="195"/>
      <c r="AO47" s="195"/>
      <c r="AP47" s="195"/>
      <c r="AQ47" s="195"/>
      <c r="AR47" s="195"/>
      <c r="AS47" s="195"/>
      <c r="AT47" s="195"/>
      <c r="AU47" s="195"/>
      <c r="AV47" s="195"/>
      <c r="AW47" s="196"/>
    </row>
    <row r="48" spans="1:49" s="71" customFormat="1" ht="127.5" hidden="1" x14ac:dyDescent="0.2">
      <c r="A48" s="185">
        <v>25</v>
      </c>
      <c r="B48" s="181" t="str">
        <f ca="1">VLOOKUP($A48,Scoring!$A$15:$R$233,2,FALSE)</f>
        <v>SLC B15</v>
      </c>
      <c r="C48" s="181" t="str">
        <f ca="1">VLOOKUP($A48,Scoring!$A$15:$R$233,3,FALSE)</f>
        <v xml:space="preserve">3.5 Business support allocation: Opex
To trace the group net cash controllable costs (from table 3.4) to individual activity allocated net cash controllable costs including any cost transfers to/from direct activity functions of the company’s organisation.  </v>
      </c>
      <c r="D48" s="193"/>
      <c r="E48" s="120" t="str">
        <f>VLOOKUP($A48,Scoring!$A$16:$R$233,Scoring!$D$234,FALSE)</f>
        <v/>
      </c>
      <c r="F48" s="193"/>
      <c r="G48" s="120" t="str">
        <f>VLOOKUP($A48,Scoring!$A$16:$R$233,Scoring!$P$234,FALSE)</f>
        <v/>
      </c>
      <c r="H48" s="193"/>
      <c r="I48" s="120" t="str">
        <f ca="1">VLOOKUP($A48,Scoring!$A$16:$R$233,Scoring!$R$234,FALSE)</f>
        <v>-</v>
      </c>
      <c r="J48" s="123" t="str">
        <f t="shared" si="4"/>
        <v>-</v>
      </c>
      <c r="K48" s="122" t="str">
        <f t="shared" si="0"/>
        <v/>
      </c>
      <c r="L48" s="122" t="str">
        <f t="shared" si="1"/>
        <v/>
      </c>
      <c r="M48" s="238"/>
      <c r="N48" s="238"/>
      <c r="O48" s="240"/>
      <c r="P48" s="121" t="str">
        <f t="shared" si="5"/>
        <v>-</v>
      </c>
      <c r="Q48" s="122" t="str">
        <f t="shared" si="2"/>
        <v/>
      </c>
      <c r="R48" s="122" t="str">
        <f t="shared" si="3"/>
        <v/>
      </c>
      <c r="S48" s="238"/>
      <c r="T48" s="238"/>
      <c r="U48" s="240"/>
      <c r="V48" s="2"/>
      <c r="W48" s="194"/>
      <c r="X48" s="195"/>
      <c r="Y48" s="195"/>
      <c r="Z48" s="195"/>
      <c r="AA48" s="195"/>
      <c r="AB48" s="195"/>
      <c r="AC48" s="195"/>
      <c r="AD48" s="195"/>
      <c r="AE48" s="195"/>
      <c r="AF48" s="195"/>
      <c r="AG48" s="195"/>
      <c r="AH48" s="195"/>
      <c r="AI48" s="196"/>
      <c r="AJ48" s="202"/>
      <c r="AK48" s="194"/>
      <c r="AL48" s="195"/>
      <c r="AM48" s="195"/>
      <c r="AN48" s="195"/>
      <c r="AO48" s="195"/>
      <c r="AP48" s="195"/>
      <c r="AQ48" s="195"/>
      <c r="AR48" s="195"/>
      <c r="AS48" s="195"/>
      <c r="AT48" s="195"/>
      <c r="AU48" s="195"/>
      <c r="AV48" s="195"/>
      <c r="AW48" s="196"/>
    </row>
    <row r="49" spans="1:49" s="71" customFormat="1" ht="89.25" hidden="1" x14ac:dyDescent="0.2">
      <c r="A49" s="185">
        <v>26</v>
      </c>
      <c r="B49" s="181" t="str">
        <f ca="1">VLOOKUP($A49,Scoring!$A$15:$R$233,2,FALSE)</f>
        <v>SLC B15</v>
      </c>
      <c r="C49" s="181" t="str">
        <f ca="1">VLOOKUP($A49,Scoring!$A$15:$R$233,3,FALSE)</f>
        <v xml:space="preserve">3.6 Business support supplement: Opex
Additional information required to effectively monitor and understand business support cost drivers and allocations </v>
      </c>
      <c r="D49" s="193"/>
      <c r="E49" s="120" t="str">
        <f>VLOOKUP($A49,Scoring!$A$16:$R$233,Scoring!$D$234,FALSE)</f>
        <v/>
      </c>
      <c r="F49" s="193"/>
      <c r="G49" s="120" t="str">
        <f>VLOOKUP($A49,Scoring!$A$16:$R$233,Scoring!$P$234,FALSE)</f>
        <v/>
      </c>
      <c r="H49" s="193"/>
      <c r="I49" s="120" t="str">
        <f ca="1">VLOOKUP($A49,Scoring!$A$16:$R$233,Scoring!$R$234,FALSE)</f>
        <v>-</v>
      </c>
      <c r="J49" s="123" t="str">
        <f t="shared" si="4"/>
        <v>-</v>
      </c>
      <c r="K49" s="122" t="str">
        <f t="shared" si="0"/>
        <v/>
      </c>
      <c r="L49" s="122" t="str">
        <f t="shared" si="1"/>
        <v/>
      </c>
      <c r="M49" s="238"/>
      <c r="N49" s="238"/>
      <c r="O49" s="240"/>
      <c r="P49" s="121" t="str">
        <f t="shared" si="5"/>
        <v>-</v>
      </c>
      <c r="Q49" s="122" t="str">
        <f t="shared" si="2"/>
        <v/>
      </c>
      <c r="R49" s="122" t="str">
        <f t="shared" si="3"/>
        <v/>
      </c>
      <c r="S49" s="238"/>
      <c r="T49" s="238"/>
      <c r="U49" s="240"/>
      <c r="V49" s="2"/>
      <c r="W49" s="194"/>
      <c r="X49" s="195"/>
      <c r="Y49" s="195"/>
      <c r="Z49" s="195"/>
      <c r="AA49" s="195"/>
      <c r="AB49" s="195"/>
      <c r="AC49" s="195"/>
      <c r="AD49" s="195"/>
      <c r="AE49" s="195"/>
      <c r="AF49" s="195"/>
      <c r="AG49" s="195"/>
      <c r="AH49" s="195"/>
      <c r="AI49" s="196"/>
      <c r="AJ49" s="202"/>
      <c r="AK49" s="194"/>
      <c r="AL49" s="195"/>
      <c r="AM49" s="195"/>
      <c r="AN49" s="195"/>
      <c r="AO49" s="195"/>
      <c r="AP49" s="195"/>
      <c r="AQ49" s="195"/>
      <c r="AR49" s="195"/>
      <c r="AS49" s="195"/>
      <c r="AT49" s="195"/>
      <c r="AU49" s="195"/>
      <c r="AV49" s="195"/>
      <c r="AW49" s="196"/>
    </row>
    <row r="50" spans="1:49" s="71" customFormat="1" ht="102" hidden="1" x14ac:dyDescent="0.2">
      <c r="A50" s="185">
        <v>27</v>
      </c>
      <c r="B50" s="181" t="str">
        <f ca="1">VLOOKUP($A50,Scoring!$A$15:$R$233,2,FALSE)</f>
        <v>SLC B15</v>
      </c>
      <c r="C50" s="181" t="str">
        <f ca="1">VLOOKUP($A50,Scoring!$A$15:$R$233,3,FALSE)</f>
        <v>3.7 Operational Training: Opex
Record the numbers and costs of training employees engaged on formal training and apprentice programmes including staff costs as well as other operational training costs.</v>
      </c>
      <c r="D50" s="193"/>
      <c r="E50" s="120" t="str">
        <f>VLOOKUP($A50,Scoring!$A$16:$R$233,Scoring!$D$234,FALSE)</f>
        <v/>
      </c>
      <c r="F50" s="193"/>
      <c r="G50" s="120" t="str">
        <f>VLOOKUP($A50,Scoring!$A$16:$R$233,Scoring!$P$234,FALSE)</f>
        <v/>
      </c>
      <c r="H50" s="193"/>
      <c r="I50" s="120" t="str">
        <f ca="1">VLOOKUP($A50,Scoring!$A$16:$R$233,Scoring!$R$234,FALSE)</f>
        <v>-</v>
      </c>
      <c r="J50" s="123" t="str">
        <f t="shared" si="4"/>
        <v>-</v>
      </c>
      <c r="K50" s="122" t="str">
        <f t="shared" si="0"/>
        <v/>
      </c>
      <c r="L50" s="122" t="str">
        <f t="shared" si="1"/>
        <v/>
      </c>
      <c r="M50" s="238"/>
      <c r="N50" s="238"/>
      <c r="O50" s="240"/>
      <c r="P50" s="121" t="str">
        <f t="shared" si="5"/>
        <v>-</v>
      </c>
      <c r="Q50" s="122" t="str">
        <f t="shared" si="2"/>
        <v/>
      </c>
      <c r="R50" s="122" t="str">
        <f t="shared" si="3"/>
        <v/>
      </c>
      <c r="S50" s="238"/>
      <c r="T50" s="238"/>
      <c r="U50" s="240"/>
      <c r="V50" s="2"/>
      <c r="W50" s="194"/>
      <c r="X50" s="195"/>
      <c r="Y50" s="195"/>
      <c r="Z50" s="195"/>
      <c r="AA50" s="195"/>
      <c r="AB50" s="195"/>
      <c r="AC50" s="195"/>
      <c r="AD50" s="195"/>
      <c r="AE50" s="195"/>
      <c r="AF50" s="195"/>
      <c r="AG50" s="195"/>
      <c r="AH50" s="195"/>
      <c r="AI50" s="196"/>
      <c r="AJ50" s="202"/>
      <c r="AK50" s="194"/>
      <c r="AL50" s="195"/>
      <c r="AM50" s="195"/>
      <c r="AN50" s="195"/>
      <c r="AO50" s="195"/>
      <c r="AP50" s="195"/>
      <c r="AQ50" s="195"/>
      <c r="AR50" s="195"/>
      <c r="AS50" s="195"/>
      <c r="AT50" s="195"/>
      <c r="AU50" s="195"/>
      <c r="AV50" s="195"/>
      <c r="AW50" s="196"/>
    </row>
    <row r="51" spans="1:49" s="71" customFormat="1" ht="51" hidden="1" x14ac:dyDescent="0.2">
      <c r="A51" s="185">
        <v>28</v>
      </c>
      <c r="B51" s="181" t="str">
        <f ca="1">VLOOKUP($A51,Scoring!$A$15:$R$233,2,FALSE)</f>
        <v>SLC B15</v>
      </c>
      <c r="C51" s="181" t="str">
        <f ca="1">VLOOKUP($A51,Scoring!$A$15:$R$233,3,FALSE)</f>
        <v>3.8 Salary and FTE numbers: Opex
Total transmission and business support gross staff costs and FTEs</v>
      </c>
      <c r="D51" s="193"/>
      <c r="E51" s="120" t="str">
        <f>VLOOKUP($A51,Scoring!$A$16:$R$233,Scoring!$D$234,FALSE)</f>
        <v/>
      </c>
      <c r="F51" s="193"/>
      <c r="G51" s="120" t="str">
        <f>VLOOKUP($A51,Scoring!$A$16:$R$233,Scoring!$P$234,FALSE)</f>
        <v/>
      </c>
      <c r="H51" s="193"/>
      <c r="I51" s="120" t="str">
        <f ca="1">VLOOKUP($A51,Scoring!$A$16:$R$233,Scoring!$R$234,FALSE)</f>
        <v>-</v>
      </c>
      <c r="J51" s="123" t="str">
        <f t="shared" si="4"/>
        <v>-</v>
      </c>
      <c r="K51" s="122" t="str">
        <f t="shared" si="0"/>
        <v/>
      </c>
      <c r="L51" s="122" t="str">
        <f t="shared" si="1"/>
        <v/>
      </c>
      <c r="M51" s="238"/>
      <c r="N51" s="238"/>
      <c r="O51" s="240"/>
      <c r="P51" s="121" t="str">
        <f t="shared" si="5"/>
        <v>-</v>
      </c>
      <c r="Q51" s="122" t="str">
        <f t="shared" si="2"/>
        <v/>
      </c>
      <c r="R51" s="122" t="str">
        <f t="shared" si="3"/>
        <v/>
      </c>
      <c r="S51" s="238"/>
      <c r="T51" s="238"/>
      <c r="U51" s="240"/>
      <c r="V51" s="2"/>
      <c r="W51" s="194"/>
      <c r="X51" s="195"/>
      <c r="Y51" s="195"/>
      <c r="Z51" s="195"/>
      <c r="AA51" s="195"/>
      <c r="AB51" s="195"/>
      <c r="AC51" s="195"/>
      <c r="AD51" s="195"/>
      <c r="AE51" s="195"/>
      <c r="AF51" s="195"/>
      <c r="AG51" s="195"/>
      <c r="AH51" s="195"/>
      <c r="AI51" s="196"/>
      <c r="AJ51" s="202"/>
      <c r="AK51" s="194"/>
      <c r="AL51" s="195"/>
      <c r="AM51" s="195"/>
      <c r="AN51" s="195"/>
      <c r="AO51" s="195"/>
      <c r="AP51" s="195"/>
      <c r="AQ51" s="195"/>
      <c r="AR51" s="195"/>
      <c r="AS51" s="195"/>
      <c r="AT51" s="195"/>
      <c r="AU51" s="195"/>
      <c r="AV51" s="195"/>
      <c r="AW51" s="196"/>
    </row>
    <row r="52" spans="1:49" s="71" customFormat="1" ht="76.5" hidden="1" x14ac:dyDescent="0.2">
      <c r="A52" s="185">
        <v>29</v>
      </c>
      <c r="B52" s="181" t="str">
        <f ca="1">VLOOKUP($A52,Scoring!$A$15:$R$233,2,FALSE)</f>
        <v>SLC B15</v>
      </c>
      <c r="C52" s="181" t="str">
        <f ca="1">VLOOKUP($A52,Scoring!$A$15:$R$233,3,FALSE)</f>
        <v xml:space="preserve">3.9 Exc &amp; Demin: Opex
Costs relating to Excluded, Consented, and De Minimis services provided by the transmission business by type of service. </v>
      </c>
      <c r="D52" s="193"/>
      <c r="E52" s="120" t="str">
        <f>VLOOKUP($A52,Scoring!$A$16:$R$233,Scoring!$D$234,FALSE)</f>
        <v/>
      </c>
      <c r="F52" s="193"/>
      <c r="G52" s="120" t="str">
        <f>VLOOKUP($A52,Scoring!$A$16:$R$233,Scoring!$P$234,FALSE)</f>
        <v/>
      </c>
      <c r="H52" s="193"/>
      <c r="I52" s="120" t="str">
        <f ca="1">VLOOKUP($A52,Scoring!$A$16:$R$233,Scoring!$R$234,FALSE)</f>
        <v>-</v>
      </c>
      <c r="J52" s="123" t="str">
        <f t="shared" si="4"/>
        <v>-</v>
      </c>
      <c r="K52" s="122" t="str">
        <f t="shared" si="0"/>
        <v/>
      </c>
      <c r="L52" s="122" t="str">
        <f t="shared" si="1"/>
        <v/>
      </c>
      <c r="M52" s="238"/>
      <c r="N52" s="238"/>
      <c r="O52" s="240"/>
      <c r="P52" s="121" t="str">
        <f t="shared" si="5"/>
        <v>-</v>
      </c>
      <c r="Q52" s="122" t="str">
        <f t="shared" si="2"/>
        <v/>
      </c>
      <c r="R52" s="122" t="str">
        <f t="shared" si="3"/>
        <v/>
      </c>
      <c r="S52" s="238"/>
      <c r="T52" s="238"/>
      <c r="U52" s="240"/>
      <c r="V52" s="2"/>
      <c r="W52" s="194"/>
      <c r="X52" s="195"/>
      <c r="Y52" s="195"/>
      <c r="Z52" s="195"/>
      <c r="AA52" s="195"/>
      <c r="AB52" s="195"/>
      <c r="AC52" s="195"/>
      <c r="AD52" s="195"/>
      <c r="AE52" s="195"/>
      <c r="AF52" s="195"/>
      <c r="AG52" s="195"/>
      <c r="AH52" s="195"/>
      <c r="AI52" s="196"/>
      <c r="AJ52" s="202"/>
      <c r="AK52" s="194"/>
      <c r="AL52" s="195"/>
      <c r="AM52" s="195"/>
      <c r="AN52" s="195"/>
      <c r="AO52" s="195"/>
      <c r="AP52" s="195"/>
      <c r="AQ52" s="195"/>
      <c r="AR52" s="195"/>
      <c r="AS52" s="195"/>
      <c r="AT52" s="195"/>
      <c r="AU52" s="195"/>
      <c r="AV52" s="195"/>
      <c r="AW52" s="196"/>
    </row>
    <row r="53" spans="1:49" s="71" customFormat="1" ht="76.5" hidden="1" x14ac:dyDescent="0.2">
      <c r="A53" s="185">
        <v>30</v>
      </c>
      <c r="B53" s="181" t="str">
        <f ca="1">VLOOKUP($A53,Scoring!$A$15:$R$233,2,FALSE)</f>
        <v>SLC B15</v>
      </c>
      <c r="C53" s="181" t="str">
        <f ca="1">VLOOKUP($A53,Scoring!$A$15:$R$233,3,FALSE)</f>
        <v>3.10 Provisions: Opex
Details of the provisions that have affected the results so that Ofgem can understand any significant events happening in the year.</v>
      </c>
      <c r="D53" s="193"/>
      <c r="E53" s="120" t="str">
        <f>VLOOKUP($A53,Scoring!$A$16:$R$233,Scoring!$D$234,FALSE)</f>
        <v/>
      </c>
      <c r="F53" s="193"/>
      <c r="G53" s="120" t="str">
        <f>VLOOKUP($A53,Scoring!$A$16:$R$233,Scoring!$P$234,FALSE)</f>
        <v/>
      </c>
      <c r="H53" s="193"/>
      <c r="I53" s="120" t="str">
        <f ca="1">VLOOKUP($A53,Scoring!$A$16:$R$233,Scoring!$R$234,FALSE)</f>
        <v>-</v>
      </c>
      <c r="J53" s="123" t="str">
        <f t="shared" si="4"/>
        <v>-</v>
      </c>
      <c r="K53" s="122" t="str">
        <f t="shared" si="0"/>
        <v/>
      </c>
      <c r="L53" s="122" t="str">
        <f t="shared" si="1"/>
        <v/>
      </c>
      <c r="M53" s="238"/>
      <c r="N53" s="238"/>
      <c r="O53" s="240"/>
      <c r="P53" s="121" t="str">
        <f t="shared" si="5"/>
        <v>-</v>
      </c>
      <c r="Q53" s="122" t="str">
        <f t="shared" si="2"/>
        <v/>
      </c>
      <c r="R53" s="122" t="str">
        <f t="shared" si="3"/>
        <v/>
      </c>
      <c r="S53" s="238"/>
      <c r="T53" s="238"/>
      <c r="U53" s="240"/>
      <c r="V53" s="2"/>
      <c r="W53" s="194"/>
      <c r="X53" s="195"/>
      <c r="Y53" s="195"/>
      <c r="Z53" s="195"/>
      <c r="AA53" s="195"/>
      <c r="AB53" s="195"/>
      <c r="AC53" s="195"/>
      <c r="AD53" s="195"/>
      <c r="AE53" s="195"/>
      <c r="AF53" s="195"/>
      <c r="AG53" s="195"/>
      <c r="AH53" s="195"/>
      <c r="AI53" s="196"/>
      <c r="AJ53" s="202"/>
      <c r="AK53" s="194"/>
      <c r="AL53" s="195"/>
      <c r="AM53" s="195"/>
      <c r="AN53" s="195"/>
      <c r="AO53" s="195"/>
      <c r="AP53" s="195"/>
      <c r="AQ53" s="195"/>
      <c r="AR53" s="195"/>
      <c r="AS53" s="195"/>
      <c r="AT53" s="195"/>
      <c r="AU53" s="195"/>
      <c r="AV53" s="195"/>
      <c r="AW53" s="196"/>
    </row>
    <row r="54" spans="1:49" s="71" customFormat="1" ht="89.25" hidden="1" x14ac:dyDescent="0.2">
      <c r="A54" s="185">
        <v>31</v>
      </c>
      <c r="B54" s="181" t="str">
        <f ca="1">VLOOKUP($A54,Scoring!$A$15:$R$233,2,FALSE)</f>
        <v>SLC B15</v>
      </c>
      <c r="C54" s="181" t="str">
        <f ca="1">VLOOKUP($A54,Scoring!$A$15:$R$233,3,FALSE)</f>
        <v xml:space="preserve">3.11 Related Party Transactions: Opex
Services provided to the transmission business and other GB regulated network businesses by each related party. </v>
      </c>
      <c r="D54" s="193"/>
      <c r="E54" s="120" t="str">
        <f>VLOOKUP($A54,Scoring!$A$16:$R$233,Scoring!$D$234,FALSE)</f>
        <v/>
      </c>
      <c r="F54" s="193"/>
      <c r="G54" s="120" t="str">
        <f>VLOOKUP($A54,Scoring!$A$16:$R$233,Scoring!$P$234,FALSE)</f>
        <v/>
      </c>
      <c r="H54" s="193"/>
      <c r="I54" s="120" t="str">
        <f ca="1">VLOOKUP($A54,Scoring!$A$16:$R$233,Scoring!$R$234,FALSE)</f>
        <v>-</v>
      </c>
      <c r="J54" s="123" t="str">
        <f t="shared" si="4"/>
        <v>-</v>
      </c>
      <c r="K54" s="122" t="str">
        <f t="shared" si="0"/>
        <v/>
      </c>
      <c r="L54" s="122" t="str">
        <f t="shared" si="1"/>
        <v/>
      </c>
      <c r="M54" s="238"/>
      <c r="N54" s="238"/>
      <c r="O54" s="240"/>
      <c r="P54" s="121" t="str">
        <f t="shared" si="5"/>
        <v>-</v>
      </c>
      <c r="Q54" s="122" t="str">
        <f t="shared" si="2"/>
        <v/>
      </c>
      <c r="R54" s="122" t="str">
        <f t="shared" si="3"/>
        <v/>
      </c>
      <c r="S54" s="238"/>
      <c r="T54" s="238"/>
      <c r="U54" s="240"/>
      <c r="V54" s="2"/>
      <c r="W54" s="194"/>
      <c r="X54" s="195"/>
      <c r="Y54" s="195"/>
      <c r="Z54" s="195"/>
      <c r="AA54" s="195"/>
      <c r="AB54" s="195"/>
      <c r="AC54" s="195"/>
      <c r="AD54" s="195"/>
      <c r="AE54" s="195"/>
      <c r="AF54" s="195"/>
      <c r="AG54" s="195"/>
      <c r="AH54" s="195"/>
      <c r="AI54" s="196"/>
      <c r="AJ54" s="202"/>
      <c r="AK54" s="194"/>
      <c r="AL54" s="195"/>
      <c r="AM54" s="195"/>
      <c r="AN54" s="195"/>
      <c r="AO54" s="195"/>
      <c r="AP54" s="195"/>
      <c r="AQ54" s="195"/>
      <c r="AR54" s="195"/>
      <c r="AS54" s="195"/>
      <c r="AT54" s="195"/>
      <c r="AU54" s="195"/>
      <c r="AV54" s="195"/>
      <c r="AW54" s="196"/>
    </row>
    <row r="55" spans="1:49" s="71" customFormat="1" ht="63.75" hidden="1" x14ac:dyDescent="0.2">
      <c r="A55" s="185">
        <v>32</v>
      </c>
      <c r="B55" s="181" t="str">
        <f ca="1">VLOOKUP($A55,Scoring!$A$15:$R$233,2,FALSE)</f>
        <v>SLC B15</v>
      </c>
      <c r="C55" s="181" t="str">
        <f ca="1">VLOOKUP($A55,Scoring!$A$15:$R$233,3,FALSE)</f>
        <v xml:space="preserve">3.12 IRM Expenditure: Opex
Costs and other data relating to IRM schemes designed to rollout a proven innovation. </v>
      </c>
      <c r="D55" s="193"/>
      <c r="E55" s="120" t="str">
        <f>VLOOKUP($A55,Scoring!$A$16:$R$233,Scoring!$D$234,FALSE)</f>
        <v/>
      </c>
      <c r="F55" s="193"/>
      <c r="G55" s="120" t="str">
        <f>VLOOKUP($A55,Scoring!$A$16:$R$233,Scoring!$P$234,FALSE)</f>
        <v/>
      </c>
      <c r="H55" s="193"/>
      <c r="I55" s="120" t="str">
        <f ca="1">VLOOKUP($A55,Scoring!$A$16:$R$233,Scoring!$R$234,FALSE)</f>
        <v>-</v>
      </c>
      <c r="J55" s="123" t="str">
        <f t="shared" si="4"/>
        <v>-</v>
      </c>
      <c r="K55" s="122" t="str">
        <f t="shared" si="0"/>
        <v/>
      </c>
      <c r="L55" s="122" t="str">
        <f t="shared" si="1"/>
        <v/>
      </c>
      <c r="M55" s="238"/>
      <c r="N55" s="238"/>
      <c r="O55" s="240"/>
      <c r="P55" s="121" t="str">
        <f t="shared" si="5"/>
        <v>-</v>
      </c>
      <c r="Q55" s="122" t="str">
        <f t="shared" si="2"/>
        <v/>
      </c>
      <c r="R55" s="122" t="str">
        <f t="shared" si="3"/>
        <v/>
      </c>
      <c r="S55" s="238"/>
      <c r="T55" s="238"/>
      <c r="U55" s="240"/>
      <c r="V55" s="2"/>
      <c r="W55" s="194"/>
      <c r="X55" s="195"/>
      <c r="Y55" s="195"/>
      <c r="Z55" s="195"/>
      <c r="AA55" s="195"/>
      <c r="AB55" s="195"/>
      <c r="AC55" s="195"/>
      <c r="AD55" s="195"/>
      <c r="AE55" s="195"/>
      <c r="AF55" s="195"/>
      <c r="AG55" s="195"/>
      <c r="AH55" s="195"/>
      <c r="AI55" s="196"/>
      <c r="AJ55" s="202"/>
      <c r="AK55" s="194"/>
      <c r="AL55" s="195"/>
      <c r="AM55" s="195"/>
      <c r="AN55" s="195"/>
      <c r="AO55" s="195"/>
      <c r="AP55" s="195"/>
      <c r="AQ55" s="195"/>
      <c r="AR55" s="195"/>
      <c r="AS55" s="195"/>
      <c r="AT55" s="195"/>
      <c r="AU55" s="195"/>
      <c r="AV55" s="195"/>
      <c r="AW55" s="196"/>
    </row>
    <row r="56" spans="1:49" s="71" customFormat="1" ht="51" hidden="1" x14ac:dyDescent="0.2">
      <c r="A56" s="185">
        <v>33</v>
      </c>
      <c r="B56" s="181" t="str">
        <f ca="1">VLOOKUP($A56,Scoring!$A$15:$R$233,2,FALSE)</f>
        <v>SLC B15</v>
      </c>
      <c r="C56" s="181" t="str">
        <f ca="1">VLOOKUP($A56,Scoring!$A$15:$R$233,3,FALSE)</f>
        <v xml:space="preserve">3.13 NIA Expenditure: Opex
Report the amounts spent under the Network Innovation Allowance (NIA). </v>
      </c>
      <c r="D56" s="193"/>
      <c r="E56" s="120" t="str">
        <f>VLOOKUP($A56,Scoring!$A$16:$R$233,Scoring!$D$234,FALSE)</f>
        <v/>
      </c>
      <c r="F56" s="193"/>
      <c r="G56" s="120" t="str">
        <f>VLOOKUP($A56,Scoring!$A$16:$R$233,Scoring!$P$234,FALSE)</f>
        <v/>
      </c>
      <c r="H56" s="193"/>
      <c r="I56" s="120" t="str">
        <f ca="1">VLOOKUP($A56,Scoring!$A$16:$R$233,Scoring!$R$234,FALSE)</f>
        <v>-</v>
      </c>
      <c r="J56" s="123" t="str">
        <f t="shared" si="4"/>
        <v>-</v>
      </c>
      <c r="K56" s="122" t="str">
        <f t="shared" si="0"/>
        <v/>
      </c>
      <c r="L56" s="122" t="str">
        <f t="shared" si="1"/>
        <v/>
      </c>
      <c r="M56" s="238"/>
      <c r="N56" s="238"/>
      <c r="O56" s="240"/>
      <c r="P56" s="121" t="str">
        <f t="shared" si="5"/>
        <v>-</v>
      </c>
      <c r="Q56" s="122" t="str">
        <f t="shared" si="2"/>
        <v/>
      </c>
      <c r="R56" s="122" t="str">
        <f t="shared" si="3"/>
        <v/>
      </c>
      <c r="S56" s="238"/>
      <c r="T56" s="238"/>
      <c r="U56" s="240"/>
      <c r="V56" s="2"/>
      <c r="W56" s="194"/>
      <c r="X56" s="195"/>
      <c r="Y56" s="195"/>
      <c r="Z56" s="195"/>
      <c r="AA56" s="195"/>
      <c r="AB56" s="195"/>
      <c r="AC56" s="195"/>
      <c r="AD56" s="195"/>
      <c r="AE56" s="195"/>
      <c r="AF56" s="195"/>
      <c r="AG56" s="195"/>
      <c r="AH56" s="195"/>
      <c r="AI56" s="196"/>
      <c r="AJ56" s="202"/>
      <c r="AK56" s="194"/>
      <c r="AL56" s="195"/>
      <c r="AM56" s="195"/>
      <c r="AN56" s="195"/>
      <c r="AO56" s="195"/>
      <c r="AP56" s="195"/>
      <c r="AQ56" s="195"/>
      <c r="AR56" s="195"/>
      <c r="AS56" s="195"/>
      <c r="AT56" s="195"/>
      <c r="AU56" s="195"/>
      <c r="AV56" s="195"/>
      <c r="AW56" s="196"/>
    </row>
    <row r="57" spans="1:49" s="71" customFormat="1" ht="76.5" hidden="1" x14ac:dyDescent="0.2">
      <c r="A57" s="185">
        <v>34</v>
      </c>
      <c r="B57" s="181" t="str">
        <f ca="1">VLOOKUP($A57,Scoring!$A$15:$R$233,2,FALSE)</f>
        <v>SLC B15</v>
      </c>
      <c r="C57" s="181" t="str">
        <f ca="1">VLOOKUP($A57,Scoring!$A$15:$R$233,3,FALSE)</f>
        <v>3.14 NIC Expenditure: Opex
Expenditure from the NIC Project bank account for any NIC project that is being implemented. The expenditure is recorded by project.</v>
      </c>
      <c r="D57" s="193"/>
      <c r="E57" s="120" t="str">
        <f>VLOOKUP($A57,Scoring!$A$16:$R$233,Scoring!$D$234,FALSE)</f>
        <v/>
      </c>
      <c r="F57" s="193"/>
      <c r="G57" s="120" t="str">
        <f>VLOOKUP($A57,Scoring!$A$16:$R$233,Scoring!$P$234,FALSE)</f>
        <v/>
      </c>
      <c r="H57" s="193"/>
      <c r="I57" s="120" t="str">
        <f ca="1">VLOOKUP($A57,Scoring!$A$16:$R$233,Scoring!$R$234,FALSE)</f>
        <v>-</v>
      </c>
      <c r="J57" s="123" t="str">
        <f t="shared" si="4"/>
        <v>-</v>
      </c>
      <c r="K57" s="122" t="str">
        <f t="shared" si="0"/>
        <v/>
      </c>
      <c r="L57" s="122" t="str">
        <f t="shared" si="1"/>
        <v/>
      </c>
      <c r="M57" s="238"/>
      <c r="N57" s="238"/>
      <c r="O57" s="240"/>
      <c r="P57" s="121" t="str">
        <f t="shared" si="5"/>
        <v>-</v>
      </c>
      <c r="Q57" s="122" t="str">
        <f t="shared" si="2"/>
        <v/>
      </c>
      <c r="R57" s="122" t="str">
        <f t="shared" si="3"/>
        <v/>
      </c>
      <c r="S57" s="238"/>
      <c r="T57" s="238"/>
      <c r="U57" s="240"/>
      <c r="V57" s="2"/>
      <c r="W57" s="194"/>
      <c r="X57" s="195"/>
      <c r="Y57" s="195"/>
      <c r="Z57" s="195"/>
      <c r="AA57" s="195"/>
      <c r="AB57" s="195"/>
      <c r="AC57" s="195"/>
      <c r="AD57" s="195"/>
      <c r="AE57" s="195"/>
      <c r="AF57" s="195"/>
      <c r="AG57" s="195"/>
      <c r="AH57" s="195"/>
      <c r="AI57" s="196"/>
      <c r="AJ57" s="202"/>
      <c r="AK57" s="194"/>
      <c r="AL57" s="195"/>
      <c r="AM57" s="195"/>
      <c r="AN57" s="195"/>
      <c r="AO57" s="195"/>
      <c r="AP57" s="195"/>
      <c r="AQ57" s="195"/>
      <c r="AR57" s="195"/>
      <c r="AS57" s="195"/>
      <c r="AT57" s="195"/>
      <c r="AU57" s="195"/>
      <c r="AV57" s="195"/>
      <c r="AW57" s="196"/>
    </row>
    <row r="58" spans="1:49" s="71" customFormat="1" ht="63.75" hidden="1" x14ac:dyDescent="0.2">
      <c r="A58" s="185">
        <v>35</v>
      </c>
      <c r="B58" s="181" t="str">
        <f ca="1">VLOOKUP($A58,Scoring!$A$15:$R$233,2,FALSE)</f>
        <v>SLC B15, covering: 
3K (part)</v>
      </c>
      <c r="C58" s="181" t="str">
        <f ca="1">VLOOKUP($A58,Scoring!$A$15:$R$233,3,FALSE)</f>
        <v>3.15 Physical Security Opex: Opex
Opex spent on physical security in relation to DECC’s enhanced physical security upgrade programme (PSUP).</v>
      </c>
      <c r="D58" s="193"/>
      <c r="E58" s="120" t="str">
        <f>VLOOKUP($A58,Scoring!$A$16:$R$233,Scoring!$D$234,FALSE)</f>
        <v/>
      </c>
      <c r="F58" s="193"/>
      <c r="G58" s="120" t="str">
        <f>VLOOKUP($A58,Scoring!$A$16:$R$233,Scoring!$P$234,FALSE)</f>
        <v/>
      </c>
      <c r="H58" s="193"/>
      <c r="I58" s="120" t="str">
        <f ca="1">VLOOKUP($A58,Scoring!$A$16:$R$233,Scoring!$R$234,FALSE)</f>
        <v>-</v>
      </c>
      <c r="J58" s="123" t="str">
        <f t="shared" si="4"/>
        <v>-</v>
      </c>
      <c r="K58" s="122" t="str">
        <f t="shared" si="0"/>
        <v/>
      </c>
      <c r="L58" s="122" t="str">
        <f t="shared" si="1"/>
        <v/>
      </c>
      <c r="M58" s="238"/>
      <c r="N58" s="238"/>
      <c r="O58" s="240"/>
      <c r="P58" s="121" t="str">
        <f t="shared" si="5"/>
        <v>-</v>
      </c>
      <c r="Q58" s="122" t="str">
        <f t="shared" si="2"/>
        <v/>
      </c>
      <c r="R58" s="122" t="str">
        <f t="shared" si="3"/>
        <v/>
      </c>
      <c r="S58" s="238"/>
      <c r="T58" s="238"/>
      <c r="U58" s="240"/>
      <c r="V58" s="2"/>
      <c r="W58" s="194"/>
      <c r="X58" s="195"/>
      <c r="Y58" s="195"/>
      <c r="Z58" s="195"/>
      <c r="AA58" s="195"/>
      <c r="AB58" s="195"/>
      <c r="AC58" s="195"/>
      <c r="AD58" s="195"/>
      <c r="AE58" s="195"/>
      <c r="AF58" s="195"/>
      <c r="AG58" s="195"/>
      <c r="AH58" s="195"/>
      <c r="AI58" s="196"/>
      <c r="AJ58" s="202"/>
      <c r="AK58" s="194"/>
      <c r="AL58" s="195"/>
      <c r="AM58" s="195"/>
      <c r="AN58" s="195"/>
      <c r="AO58" s="195"/>
      <c r="AP58" s="195"/>
      <c r="AQ58" s="195"/>
      <c r="AR58" s="195"/>
      <c r="AS58" s="195"/>
      <c r="AT58" s="195"/>
      <c r="AU58" s="195"/>
      <c r="AV58" s="195"/>
      <c r="AW58" s="196"/>
    </row>
    <row r="59" spans="1:49" s="71" customFormat="1" ht="51" hidden="1" x14ac:dyDescent="0.2">
      <c r="A59" s="185">
        <v>36</v>
      </c>
      <c r="B59" s="181" t="str">
        <f ca="1">VLOOKUP($A59,Scoring!$A$15:$R$233,2,FALSE)</f>
        <v>SLC B15</v>
      </c>
      <c r="C59" s="181" t="str">
        <f ca="1">VLOOKUP($A59,Scoring!$A$15:$R$233,3,FALSE)</f>
        <v>3.16. SO EMR Data Volumes
Data relating to NGET’s EMR delivery function</v>
      </c>
      <c r="D59" s="193"/>
      <c r="E59" s="120" t="str">
        <f>VLOOKUP($A59,Scoring!$A$16:$R$233,Scoring!$D$234,FALSE)</f>
        <v/>
      </c>
      <c r="F59" s="193"/>
      <c r="G59" s="120" t="str">
        <f>VLOOKUP($A59,Scoring!$A$16:$R$233,Scoring!$P$234,FALSE)</f>
        <v/>
      </c>
      <c r="H59" s="193"/>
      <c r="I59" s="120" t="str">
        <f ca="1">VLOOKUP($A59,Scoring!$A$16:$R$233,Scoring!$R$234,FALSE)</f>
        <v>-</v>
      </c>
      <c r="J59" s="123" t="str">
        <f t="shared" si="4"/>
        <v>-</v>
      </c>
      <c r="K59" s="122" t="str">
        <f t="shared" si="0"/>
        <v/>
      </c>
      <c r="L59" s="122" t="str">
        <f t="shared" si="1"/>
        <v/>
      </c>
      <c r="M59" s="238"/>
      <c r="N59" s="238"/>
      <c r="O59" s="240"/>
      <c r="P59" s="121" t="str">
        <f t="shared" si="5"/>
        <v>-</v>
      </c>
      <c r="Q59" s="122" t="str">
        <f t="shared" si="2"/>
        <v/>
      </c>
      <c r="R59" s="122" t="str">
        <f t="shared" si="3"/>
        <v/>
      </c>
      <c r="S59" s="238"/>
      <c r="T59" s="238"/>
      <c r="U59" s="240"/>
      <c r="V59" s="2"/>
      <c r="W59" s="194"/>
      <c r="X59" s="195"/>
      <c r="Y59" s="195"/>
      <c r="Z59" s="195"/>
      <c r="AA59" s="195"/>
      <c r="AB59" s="195"/>
      <c r="AC59" s="195"/>
      <c r="AD59" s="195"/>
      <c r="AE59" s="195"/>
      <c r="AF59" s="195"/>
      <c r="AG59" s="195"/>
      <c r="AH59" s="195"/>
      <c r="AI59" s="196"/>
      <c r="AJ59" s="202"/>
      <c r="AK59" s="194"/>
      <c r="AL59" s="195"/>
      <c r="AM59" s="195"/>
      <c r="AN59" s="195"/>
      <c r="AO59" s="195"/>
      <c r="AP59" s="195"/>
      <c r="AQ59" s="195"/>
      <c r="AR59" s="195"/>
      <c r="AS59" s="195"/>
      <c r="AT59" s="195"/>
      <c r="AU59" s="195"/>
      <c r="AV59" s="195"/>
      <c r="AW59" s="196"/>
    </row>
    <row r="60" spans="1:49" s="71" customFormat="1" ht="76.5" hidden="1" x14ac:dyDescent="0.2">
      <c r="A60" s="185">
        <v>37</v>
      </c>
      <c r="B60" s="181" t="str">
        <f ca="1">VLOOKUP($A60,Scoring!$A$15:$R$233,2,FALSE)</f>
        <v>SLC B15</v>
      </c>
      <c r="C60" s="181" t="str">
        <f ca="1">VLOOKUP($A60,Scoring!$A$15:$R$233,3,FALSE)</f>
        <v xml:space="preserve">4.1 Capex Summary: Capex
Information relating to the licensee’s actual capital expenditure in the reporting year and forecast expenditure for future years. </v>
      </c>
      <c r="D60" s="193"/>
      <c r="E60" s="120" t="str">
        <f>VLOOKUP($A60,Scoring!$A$16:$R$233,Scoring!$D$234,FALSE)</f>
        <v/>
      </c>
      <c r="F60" s="193"/>
      <c r="G60" s="120" t="str">
        <f>VLOOKUP($A60,Scoring!$A$16:$R$233,Scoring!$P$234,FALSE)</f>
        <v/>
      </c>
      <c r="H60" s="193"/>
      <c r="I60" s="120" t="str">
        <f ca="1">VLOOKUP($A60,Scoring!$A$16:$R$233,Scoring!$R$234,FALSE)</f>
        <v>-</v>
      </c>
      <c r="J60" s="123" t="str">
        <f t="shared" si="4"/>
        <v>-</v>
      </c>
      <c r="K60" s="122" t="str">
        <f t="shared" si="0"/>
        <v/>
      </c>
      <c r="L60" s="122" t="str">
        <f t="shared" si="1"/>
        <v/>
      </c>
      <c r="M60" s="238"/>
      <c r="N60" s="238"/>
      <c r="O60" s="240"/>
      <c r="P60" s="121" t="str">
        <f t="shared" si="5"/>
        <v>-</v>
      </c>
      <c r="Q60" s="122" t="str">
        <f t="shared" si="2"/>
        <v/>
      </c>
      <c r="R60" s="122" t="str">
        <f t="shared" si="3"/>
        <v/>
      </c>
      <c r="S60" s="238"/>
      <c r="T60" s="238"/>
      <c r="U60" s="240"/>
      <c r="V60" s="2"/>
      <c r="W60" s="194"/>
      <c r="X60" s="195"/>
      <c r="Y60" s="195"/>
      <c r="Z60" s="195"/>
      <c r="AA60" s="195"/>
      <c r="AB60" s="195"/>
      <c r="AC60" s="195"/>
      <c r="AD60" s="195"/>
      <c r="AE60" s="195"/>
      <c r="AF60" s="195"/>
      <c r="AG60" s="195"/>
      <c r="AH60" s="195"/>
      <c r="AI60" s="196"/>
      <c r="AJ60" s="202"/>
      <c r="AK60" s="194"/>
      <c r="AL60" s="195"/>
      <c r="AM60" s="195"/>
      <c r="AN60" s="195"/>
      <c r="AO60" s="195"/>
      <c r="AP60" s="195"/>
      <c r="AQ60" s="195"/>
      <c r="AR60" s="195"/>
      <c r="AS60" s="195"/>
      <c r="AT60" s="195"/>
      <c r="AU60" s="195"/>
      <c r="AV60" s="195"/>
      <c r="AW60" s="196"/>
    </row>
    <row r="61" spans="1:49" s="71" customFormat="1" ht="63.75" hidden="1" x14ac:dyDescent="0.2">
      <c r="A61" s="185">
        <v>38</v>
      </c>
      <c r="B61" s="181" t="str">
        <f ca="1">VLOOKUP($A61,Scoring!$A$15:$R$233,2,FALSE)</f>
        <v>SLC B15, covering: 
3J (part)</v>
      </c>
      <c r="C61" s="181" t="str">
        <f ca="1">VLOOKUP($A61,Scoring!$A$15:$R$233,3,FALSE)</f>
        <v xml:space="preserve">4.2 LRScheme Expenditure: Capex
Annual capital costs incurred on load related schemes during the reporting year. </v>
      </c>
      <c r="D61" s="193"/>
      <c r="E61" s="120" t="str">
        <f>VLOOKUP($A61,Scoring!$A$16:$R$233,Scoring!$D$234,FALSE)</f>
        <v/>
      </c>
      <c r="F61" s="193"/>
      <c r="G61" s="120" t="str">
        <f>VLOOKUP($A61,Scoring!$A$16:$R$233,Scoring!$P$234,FALSE)</f>
        <v/>
      </c>
      <c r="H61" s="193"/>
      <c r="I61" s="120" t="str">
        <f ca="1">VLOOKUP($A61,Scoring!$A$16:$R$233,Scoring!$R$234,FALSE)</f>
        <v>-</v>
      </c>
      <c r="J61" s="123" t="str">
        <f t="shared" si="4"/>
        <v>-</v>
      </c>
      <c r="K61" s="122" t="str">
        <f t="shared" si="0"/>
        <v/>
      </c>
      <c r="L61" s="122" t="str">
        <f t="shared" si="1"/>
        <v/>
      </c>
      <c r="M61" s="238"/>
      <c r="N61" s="238"/>
      <c r="O61" s="240"/>
      <c r="P61" s="121" t="str">
        <f t="shared" si="5"/>
        <v>-</v>
      </c>
      <c r="Q61" s="122" t="str">
        <f t="shared" si="2"/>
        <v/>
      </c>
      <c r="R61" s="122" t="str">
        <f t="shared" si="3"/>
        <v/>
      </c>
      <c r="S61" s="238"/>
      <c r="T61" s="238"/>
      <c r="U61" s="240"/>
      <c r="V61" s="2"/>
      <c r="W61" s="194"/>
      <c r="X61" s="195"/>
      <c r="Y61" s="195"/>
      <c r="Z61" s="195"/>
      <c r="AA61" s="195"/>
      <c r="AB61" s="195"/>
      <c r="AC61" s="195"/>
      <c r="AD61" s="195"/>
      <c r="AE61" s="195"/>
      <c r="AF61" s="195"/>
      <c r="AG61" s="195"/>
      <c r="AH61" s="195"/>
      <c r="AI61" s="196"/>
      <c r="AJ61" s="202"/>
      <c r="AK61" s="194"/>
      <c r="AL61" s="195"/>
      <c r="AM61" s="195"/>
      <c r="AN61" s="195"/>
      <c r="AO61" s="195"/>
      <c r="AP61" s="195"/>
      <c r="AQ61" s="195"/>
      <c r="AR61" s="195"/>
      <c r="AS61" s="195"/>
      <c r="AT61" s="195"/>
      <c r="AU61" s="195"/>
      <c r="AV61" s="195"/>
      <c r="AW61" s="196"/>
    </row>
    <row r="62" spans="1:49" s="71" customFormat="1" ht="63.75" hidden="1" x14ac:dyDescent="0.2">
      <c r="A62" s="185">
        <v>39</v>
      </c>
      <c r="B62" s="181" t="str">
        <f ca="1">VLOOKUP($A62,Scoring!$A$15:$R$233,2,FALSE)</f>
        <v>SLC B15</v>
      </c>
      <c r="C62" s="181" t="str">
        <f ca="1">VLOOKUP($A62,Scoring!$A$15:$R$233,3,FALSE)</f>
        <v xml:space="preserve">4.3 NLRScheme Expenditure: Capex
Annual capital costs incurred on non-load related schemes during the reporting year. </v>
      </c>
      <c r="D62" s="193"/>
      <c r="E62" s="120" t="str">
        <f>VLOOKUP($A62,Scoring!$A$16:$R$233,Scoring!$D$234,FALSE)</f>
        <v/>
      </c>
      <c r="F62" s="193"/>
      <c r="G62" s="120" t="str">
        <f>VLOOKUP($A62,Scoring!$A$16:$R$233,Scoring!$P$234,FALSE)</f>
        <v/>
      </c>
      <c r="H62" s="193"/>
      <c r="I62" s="120" t="str">
        <f ca="1">VLOOKUP($A62,Scoring!$A$16:$R$233,Scoring!$R$234,FALSE)</f>
        <v>-</v>
      </c>
      <c r="J62" s="123" t="str">
        <f t="shared" si="4"/>
        <v>-</v>
      </c>
      <c r="K62" s="122" t="str">
        <f t="shared" si="0"/>
        <v/>
      </c>
      <c r="L62" s="122" t="str">
        <f t="shared" si="1"/>
        <v/>
      </c>
      <c r="M62" s="238"/>
      <c r="N62" s="238"/>
      <c r="O62" s="240"/>
      <c r="P62" s="121" t="str">
        <f t="shared" si="5"/>
        <v>-</v>
      </c>
      <c r="Q62" s="122" t="str">
        <f t="shared" si="2"/>
        <v/>
      </c>
      <c r="R62" s="122" t="str">
        <f t="shared" si="3"/>
        <v/>
      </c>
      <c r="S62" s="238"/>
      <c r="T62" s="238"/>
      <c r="U62" s="240"/>
      <c r="V62" s="2"/>
      <c r="W62" s="194"/>
      <c r="X62" s="195"/>
      <c r="Y62" s="195"/>
      <c r="Z62" s="195"/>
      <c r="AA62" s="195"/>
      <c r="AB62" s="195"/>
      <c r="AC62" s="195"/>
      <c r="AD62" s="195"/>
      <c r="AE62" s="195"/>
      <c r="AF62" s="195"/>
      <c r="AG62" s="195"/>
      <c r="AH62" s="195"/>
      <c r="AI62" s="196"/>
      <c r="AJ62" s="202"/>
      <c r="AK62" s="194"/>
      <c r="AL62" s="195"/>
      <c r="AM62" s="195"/>
      <c r="AN62" s="195"/>
      <c r="AO62" s="195"/>
      <c r="AP62" s="195"/>
      <c r="AQ62" s="195"/>
      <c r="AR62" s="195"/>
      <c r="AS62" s="195"/>
      <c r="AT62" s="195"/>
      <c r="AU62" s="195"/>
      <c r="AV62" s="195"/>
      <c r="AW62" s="196"/>
    </row>
    <row r="63" spans="1:49" s="71" customFormat="1" ht="114.75" hidden="1" x14ac:dyDescent="0.2">
      <c r="A63" s="185">
        <v>40</v>
      </c>
      <c r="B63" s="181" t="str">
        <f ca="1">VLOOKUP($A63,Scoring!$A$15:$R$233,2,FALSE)</f>
        <v>SLC B15</v>
      </c>
      <c r="C63" s="181" t="str">
        <f ca="1">VLOOKUP($A63,Scoring!$A$15:$R$233,3,FALSE)</f>
        <v xml:space="preserve">4.4 Uncertain Costs: Capex
TO capex schemes that fall under the licence conditions ‘uncertain costs’  and ‘Mitigating the impact of Pre-existing Transmission Infrastructure on the visual amenity of Designated Areas’ detailed in each TO’s special licence conditions. </v>
      </c>
      <c r="D63" s="193"/>
      <c r="E63" s="120" t="str">
        <f>VLOOKUP($A63,Scoring!$A$16:$R$233,Scoring!$D$234,FALSE)</f>
        <v/>
      </c>
      <c r="F63" s="193"/>
      <c r="G63" s="120" t="str">
        <f>VLOOKUP($A63,Scoring!$A$16:$R$233,Scoring!$P$234,FALSE)</f>
        <v/>
      </c>
      <c r="H63" s="193"/>
      <c r="I63" s="120" t="str">
        <f ca="1">VLOOKUP($A63,Scoring!$A$16:$R$233,Scoring!$R$234,FALSE)</f>
        <v>-</v>
      </c>
      <c r="J63" s="123" t="str">
        <f t="shared" si="4"/>
        <v>-</v>
      </c>
      <c r="K63" s="122" t="str">
        <f t="shared" si="0"/>
        <v/>
      </c>
      <c r="L63" s="122" t="str">
        <f t="shared" si="1"/>
        <v/>
      </c>
      <c r="M63" s="238"/>
      <c r="N63" s="238"/>
      <c r="O63" s="240"/>
      <c r="P63" s="121" t="str">
        <f t="shared" si="5"/>
        <v>-</v>
      </c>
      <c r="Q63" s="122" t="str">
        <f t="shared" si="2"/>
        <v/>
      </c>
      <c r="R63" s="122" t="str">
        <f t="shared" si="3"/>
        <v/>
      </c>
      <c r="S63" s="238"/>
      <c r="T63" s="238"/>
      <c r="U63" s="240"/>
      <c r="V63" s="2"/>
      <c r="W63" s="194"/>
      <c r="X63" s="195"/>
      <c r="Y63" s="195"/>
      <c r="Z63" s="195"/>
      <c r="AA63" s="195"/>
      <c r="AB63" s="195"/>
      <c r="AC63" s="195"/>
      <c r="AD63" s="195"/>
      <c r="AE63" s="195"/>
      <c r="AF63" s="195"/>
      <c r="AG63" s="195"/>
      <c r="AH63" s="195"/>
      <c r="AI63" s="196"/>
      <c r="AJ63" s="202"/>
      <c r="AK63" s="194"/>
      <c r="AL63" s="195"/>
      <c r="AM63" s="195"/>
      <c r="AN63" s="195"/>
      <c r="AO63" s="195"/>
      <c r="AP63" s="195"/>
      <c r="AQ63" s="195"/>
      <c r="AR63" s="195"/>
      <c r="AS63" s="195"/>
      <c r="AT63" s="195"/>
      <c r="AU63" s="195"/>
      <c r="AV63" s="195"/>
      <c r="AW63" s="196"/>
    </row>
    <row r="64" spans="1:49" s="71" customFormat="1" ht="51" hidden="1" x14ac:dyDescent="0.2">
      <c r="A64" s="185">
        <v>41</v>
      </c>
      <c r="B64" s="181" t="str">
        <f ca="1">VLOOKUP($A64,Scoring!$A$15:$R$233,2,FALSE)</f>
        <v>SLC B15</v>
      </c>
      <c r="C64" s="181" t="str">
        <f ca="1">VLOOKUP($A64,Scoring!$A$15:$R$233,3,FALSE)</f>
        <v>4.5 Non Op Capex: Capex
Expenditure on non operational capex.</v>
      </c>
      <c r="D64" s="193"/>
      <c r="E64" s="120" t="str">
        <f>VLOOKUP($A64,Scoring!$A$16:$R$233,Scoring!$D$234,FALSE)</f>
        <v/>
      </c>
      <c r="F64" s="193"/>
      <c r="G64" s="120" t="str">
        <f>VLOOKUP($A64,Scoring!$A$16:$R$233,Scoring!$P$234,FALSE)</f>
        <v/>
      </c>
      <c r="H64" s="193"/>
      <c r="I64" s="120" t="str">
        <f ca="1">VLOOKUP($A64,Scoring!$A$16:$R$233,Scoring!$R$234,FALSE)</f>
        <v>-</v>
      </c>
      <c r="J64" s="123" t="str">
        <f t="shared" si="4"/>
        <v>-</v>
      </c>
      <c r="K64" s="122" t="str">
        <f t="shared" si="0"/>
        <v/>
      </c>
      <c r="L64" s="122" t="str">
        <f t="shared" si="1"/>
        <v/>
      </c>
      <c r="M64" s="238"/>
      <c r="N64" s="238"/>
      <c r="O64" s="240"/>
      <c r="P64" s="121" t="str">
        <f t="shared" si="5"/>
        <v>-</v>
      </c>
      <c r="Q64" s="122" t="str">
        <f t="shared" si="2"/>
        <v/>
      </c>
      <c r="R64" s="122" t="str">
        <f t="shared" si="3"/>
        <v/>
      </c>
      <c r="S64" s="238"/>
      <c r="T64" s="238"/>
      <c r="U64" s="240"/>
      <c r="V64" s="2"/>
      <c r="W64" s="194"/>
      <c r="X64" s="195"/>
      <c r="Y64" s="195"/>
      <c r="Z64" s="195"/>
      <c r="AA64" s="195"/>
      <c r="AB64" s="195"/>
      <c r="AC64" s="195"/>
      <c r="AD64" s="195"/>
      <c r="AE64" s="195"/>
      <c r="AF64" s="195"/>
      <c r="AG64" s="195"/>
      <c r="AH64" s="195"/>
      <c r="AI64" s="196"/>
      <c r="AJ64" s="202"/>
      <c r="AK64" s="194"/>
      <c r="AL64" s="195"/>
      <c r="AM64" s="195"/>
      <c r="AN64" s="195"/>
      <c r="AO64" s="195"/>
      <c r="AP64" s="195"/>
      <c r="AQ64" s="195"/>
      <c r="AR64" s="195"/>
      <c r="AS64" s="195"/>
      <c r="AT64" s="195"/>
      <c r="AU64" s="195"/>
      <c r="AV64" s="195"/>
      <c r="AW64" s="196"/>
    </row>
    <row r="65" spans="1:49" s="71" customFormat="1" ht="38.25" hidden="1" x14ac:dyDescent="0.2">
      <c r="A65" s="185">
        <v>42</v>
      </c>
      <c r="B65" s="181" t="str">
        <f ca="1">VLOOKUP($A65,Scoring!$A$15:$R$233,2,FALSE)</f>
        <v>SLC B15</v>
      </c>
      <c r="C65" s="181" t="str">
        <f ca="1">VLOOKUP($A65,Scoring!$A$15:$R$233,3,FALSE)</f>
        <v xml:space="preserve">4.6 SO Capex: Capex
Expenditure on SO capex.  </v>
      </c>
      <c r="D65" s="193"/>
      <c r="E65" s="120" t="str">
        <f>VLOOKUP($A65,Scoring!$A$16:$R$233,Scoring!$D$234,FALSE)</f>
        <v/>
      </c>
      <c r="F65" s="193"/>
      <c r="G65" s="120" t="str">
        <f>VLOOKUP($A65,Scoring!$A$16:$R$233,Scoring!$P$234,FALSE)</f>
        <v/>
      </c>
      <c r="H65" s="193"/>
      <c r="I65" s="120" t="str">
        <f ca="1">VLOOKUP($A65,Scoring!$A$16:$R$233,Scoring!$R$234,FALSE)</f>
        <v>-</v>
      </c>
      <c r="J65" s="123" t="str">
        <f t="shared" si="4"/>
        <v>-</v>
      </c>
      <c r="K65" s="122" t="str">
        <f t="shared" si="0"/>
        <v/>
      </c>
      <c r="L65" s="122" t="str">
        <f t="shared" si="1"/>
        <v/>
      </c>
      <c r="M65" s="238"/>
      <c r="N65" s="238"/>
      <c r="O65" s="240"/>
      <c r="P65" s="121" t="str">
        <f t="shared" si="5"/>
        <v>-</v>
      </c>
      <c r="Q65" s="122" t="str">
        <f t="shared" si="2"/>
        <v/>
      </c>
      <c r="R65" s="122" t="str">
        <f t="shared" si="3"/>
        <v/>
      </c>
      <c r="S65" s="238"/>
      <c r="T65" s="238"/>
      <c r="U65" s="240"/>
      <c r="V65" s="2"/>
      <c r="W65" s="194"/>
      <c r="X65" s="195"/>
      <c r="Y65" s="195"/>
      <c r="Z65" s="195"/>
      <c r="AA65" s="195"/>
      <c r="AB65" s="195"/>
      <c r="AC65" s="195"/>
      <c r="AD65" s="195"/>
      <c r="AE65" s="195"/>
      <c r="AF65" s="195"/>
      <c r="AG65" s="195"/>
      <c r="AH65" s="195"/>
      <c r="AI65" s="196"/>
      <c r="AJ65" s="202"/>
      <c r="AK65" s="194"/>
      <c r="AL65" s="195"/>
      <c r="AM65" s="195"/>
      <c r="AN65" s="195"/>
      <c r="AO65" s="195"/>
      <c r="AP65" s="195"/>
      <c r="AQ65" s="195"/>
      <c r="AR65" s="195"/>
      <c r="AS65" s="195"/>
      <c r="AT65" s="195"/>
      <c r="AU65" s="195"/>
      <c r="AV65" s="195"/>
      <c r="AW65" s="196"/>
    </row>
    <row r="66" spans="1:49" s="71" customFormat="1" ht="63.75" hidden="1" x14ac:dyDescent="0.2">
      <c r="A66" s="185">
        <v>43</v>
      </c>
      <c r="B66" s="181" t="str">
        <f ca="1">VLOOKUP($A66,Scoring!$A$15:$R$233,2,FALSE)</f>
        <v>SLC B15, covering: 
3J (part)</v>
      </c>
      <c r="C66" s="181" t="str">
        <f ca="1">VLOOKUP($A66,Scoring!$A$15:$R$233,3,FALSE)</f>
        <v>4.7 TIRG Schemes: Capex
Information relating to capital expenditure of all ongoing TIRG schemes.</v>
      </c>
      <c r="D66" s="193"/>
      <c r="E66" s="120" t="str">
        <f>VLOOKUP($A66,Scoring!$A$16:$R$233,Scoring!$D$234,FALSE)</f>
        <v/>
      </c>
      <c r="F66" s="193"/>
      <c r="G66" s="120" t="str">
        <f>VLOOKUP($A66,Scoring!$A$16:$R$233,Scoring!$P$234,FALSE)</f>
        <v/>
      </c>
      <c r="H66" s="193"/>
      <c r="I66" s="120" t="str">
        <f ca="1">VLOOKUP($A66,Scoring!$A$16:$R$233,Scoring!$R$234,FALSE)</f>
        <v>-</v>
      </c>
      <c r="J66" s="123" t="str">
        <f t="shared" si="4"/>
        <v>-</v>
      </c>
      <c r="K66" s="122" t="str">
        <f t="shared" si="0"/>
        <v/>
      </c>
      <c r="L66" s="122" t="str">
        <f t="shared" si="1"/>
        <v/>
      </c>
      <c r="M66" s="238"/>
      <c r="N66" s="238"/>
      <c r="O66" s="240"/>
      <c r="P66" s="121" t="str">
        <f t="shared" si="5"/>
        <v>-</v>
      </c>
      <c r="Q66" s="122" t="str">
        <f t="shared" si="2"/>
        <v/>
      </c>
      <c r="R66" s="122" t="str">
        <f t="shared" si="3"/>
        <v/>
      </c>
      <c r="S66" s="238"/>
      <c r="T66" s="238"/>
      <c r="U66" s="240"/>
      <c r="V66" s="2"/>
      <c r="W66" s="194"/>
      <c r="X66" s="195"/>
      <c r="Y66" s="195"/>
      <c r="Z66" s="195"/>
      <c r="AA66" s="195"/>
      <c r="AB66" s="195"/>
      <c r="AC66" s="195"/>
      <c r="AD66" s="195"/>
      <c r="AE66" s="195"/>
      <c r="AF66" s="195"/>
      <c r="AG66" s="195"/>
      <c r="AH66" s="195"/>
      <c r="AI66" s="196"/>
      <c r="AJ66" s="202"/>
      <c r="AK66" s="194"/>
      <c r="AL66" s="195"/>
      <c r="AM66" s="195"/>
      <c r="AN66" s="195"/>
      <c r="AO66" s="195"/>
      <c r="AP66" s="195"/>
      <c r="AQ66" s="195"/>
      <c r="AR66" s="195"/>
      <c r="AS66" s="195"/>
      <c r="AT66" s="195"/>
      <c r="AU66" s="195"/>
      <c r="AV66" s="195"/>
      <c r="AW66" s="196"/>
    </row>
    <row r="67" spans="1:49" s="71" customFormat="1" ht="63.75" hidden="1" x14ac:dyDescent="0.2">
      <c r="A67" s="185">
        <v>44</v>
      </c>
      <c r="B67" s="181" t="str">
        <f ca="1">VLOOKUP($A67,Scoring!$A$15:$R$233,2,FALSE)</f>
        <v>SLC B15, covering: 
3K (part)</v>
      </c>
      <c r="C67" s="181" t="str">
        <f ca="1">VLOOKUP($A67,Scoring!$A$15:$R$233,3,FALSE)</f>
        <v>4.8 Physical Security Capex: Capex
Capex spent on physical security in relation to DECC’s enhanced physical security upgrade programme (PSUP).</v>
      </c>
      <c r="D67" s="193"/>
      <c r="E67" s="120" t="str">
        <f>VLOOKUP($A67,Scoring!$A$16:$R$233,Scoring!$D$234,FALSE)</f>
        <v/>
      </c>
      <c r="F67" s="193"/>
      <c r="G67" s="120" t="str">
        <f>VLOOKUP($A67,Scoring!$A$16:$R$233,Scoring!$P$234,FALSE)</f>
        <v/>
      </c>
      <c r="H67" s="193"/>
      <c r="I67" s="120" t="str">
        <f ca="1">VLOOKUP($A67,Scoring!$A$16:$R$233,Scoring!$R$234,FALSE)</f>
        <v>-</v>
      </c>
      <c r="J67" s="123" t="str">
        <f t="shared" si="4"/>
        <v>-</v>
      </c>
      <c r="K67" s="122" t="str">
        <f t="shared" si="0"/>
        <v/>
      </c>
      <c r="L67" s="122" t="str">
        <f t="shared" si="1"/>
        <v/>
      </c>
      <c r="M67" s="238"/>
      <c r="N67" s="238"/>
      <c r="O67" s="240"/>
      <c r="P67" s="121" t="str">
        <f t="shared" si="5"/>
        <v>-</v>
      </c>
      <c r="Q67" s="122" t="str">
        <f t="shared" si="2"/>
        <v/>
      </c>
      <c r="R67" s="122" t="str">
        <f t="shared" si="3"/>
        <v/>
      </c>
      <c r="S67" s="238"/>
      <c r="T67" s="238"/>
      <c r="U67" s="240"/>
      <c r="V67" s="2"/>
      <c r="W67" s="194"/>
      <c r="X67" s="195"/>
      <c r="Y67" s="195"/>
      <c r="Z67" s="195"/>
      <c r="AA67" s="195"/>
      <c r="AB67" s="195"/>
      <c r="AC67" s="195"/>
      <c r="AD67" s="195"/>
      <c r="AE67" s="195"/>
      <c r="AF67" s="195"/>
      <c r="AG67" s="195"/>
      <c r="AH67" s="195"/>
      <c r="AI67" s="196"/>
      <c r="AJ67" s="202"/>
      <c r="AK67" s="194"/>
      <c r="AL67" s="195"/>
      <c r="AM67" s="195"/>
      <c r="AN67" s="195"/>
      <c r="AO67" s="195"/>
      <c r="AP67" s="195"/>
      <c r="AQ67" s="195"/>
      <c r="AR67" s="195"/>
      <c r="AS67" s="195"/>
      <c r="AT67" s="195"/>
      <c r="AU67" s="195"/>
      <c r="AV67" s="195"/>
      <c r="AW67" s="196"/>
    </row>
    <row r="68" spans="1:49" s="71" customFormat="1" ht="102" hidden="1" x14ac:dyDescent="0.2">
      <c r="A68" s="185">
        <v>45</v>
      </c>
      <c r="B68" s="181" t="str">
        <f ca="1">VLOOKUP($A68,Scoring!$A$15:$R$233,2,FALSE)</f>
        <v>SLC B15</v>
      </c>
      <c r="C68" s="181" t="str">
        <f ca="1">VLOOKUP($A68,Scoring!$A$15:$R$233,3,FALSE)</f>
        <v xml:space="preserve">5.1 System Chars and Activity: Network data
High-level information relating to physical characteristics of the transmission network and to provide key indicators of the overall level of transmission activity. </v>
      </c>
      <c r="D68" s="193"/>
      <c r="E68" s="120" t="str">
        <f>VLOOKUP($A68,Scoring!$A$16:$R$233,Scoring!$D$234,FALSE)</f>
        <v/>
      </c>
      <c r="F68" s="193"/>
      <c r="G68" s="120" t="str">
        <f>VLOOKUP($A68,Scoring!$A$16:$R$233,Scoring!$P$234,FALSE)</f>
        <v/>
      </c>
      <c r="H68" s="193"/>
      <c r="I68" s="120" t="str">
        <f ca="1">VLOOKUP($A68,Scoring!$A$16:$R$233,Scoring!$R$234,FALSE)</f>
        <v>-</v>
      </c>
      <c r="J68" s="123" t="str">
        <f t="shared" si="4"/>
        <v>-</v>
      </c>
      <c r="K68" s="122" t="str">
        <f t="shared" si="0"/>
        <v/>
      </c>
      <c r="L68" s="122" t="str">
        <f t="shared" si="1"/>
        <v/>
      </c>
      <c r="M68" s="238"/>
      <c r="N68" s="238"/>
      <c r="O68" s="240"/>
      <c r="P68" s="121" t="str">
        <f t="shared" si="5"/>
        <v>-</v>
      </c>
      <c r="Q68" s="122" t="str">
        <f t="shared" si="2"/>
        <v/>
      </c>
      <c r="R68" s="122" t="str">
        <f t="shared" si="3"/>
        <v/>
      </c>
      <c r="S68" s="238"/>
      <c r="T68" s="238"/>
      <c r="U68" s="240"/>
      <c r="V68" s="2"/>
      <c r="W68" s="194"/>
      <c r="X68" s="195"/>
      <c r="Y68" s="195"/>
      <c r="Z68" s="195"/>
      <c r="AA68" s="195"/>
      <c r="AB68" s="195"/>
      <c r="AC68" s="195"/>
      <c r="AD68" s="195"/>
      <c r="AE68" s="195"/>
      <c r="AF68" s="195"/>
      <c r="AG68" s="195"/>
      <c r="AH68" s="195"/>
      <c r="AI68" s="196"/>
      <c r="AJ68" s="202"/>
      <c r="AK68" s="194"/>
      <c r="AL68" s="195"/>
      <c r="AM68" s="195"/>
      <c r="AN68" s="195"/>
      <c r="AO68" s="195"/>
      <c r="AP68" s="195"/>
      <c r="AQ68" s="195"/>
      <c r="AR68" s="195"/>
      <c r="AS68" s="195"/>
      <c r="AT68" s="195"/>
      <c r="AU68" s="195"/>
      <c r="AV68" s="195"/>
      <c r="AW68" s="196"/>
    </row>
    <row r="69" spans="1:49" s="71" customFormat="1" ht="63.75" hidden="1" x14ac:dyDescent="0.2">
      <c r="A69" s="185">
        <v>46</v>
      </c>
      <c r="B69" s="181" t="str">
        <f ca="1">VLOOKUP($A69,Scoring!$A$15:$R$233,2,FALSE)</f>
        <v>SLC B15</v>
      </c>
      <c r="C69" s="181" t="str">
        <f ca="1">VLOOKUP($A69,Scoring!$A$15:$R$233,3,FALSE)</f>
        <v>5.2 Faults and Failures: Network data
Information relating to the quality of transmission service delivered.</v>
      </c>
      <c r="D69" s="193"/>
      <c r="E69" s="120" t="str">
        <f>VLOOKUP($A69,Scoring!$A$16:$R$233,Scoring!$D$234,FALSE)</f>
        <v/>
      </c>
      <c r="F69" s="193"/>
      <c r="G69" s="120" t="str">
        <f>VLOOKUP($A69,Scoring!$A$16:$R$233,Scoring!$P$234,FALSE)</f>
        <v/>
      </c>
      <c r="H69" s="193"/>
      <c r="I69" s="120" t="str">
        <f ca="1">VLOOKUP($A69,Scoring!$A$16:$R$233,Scoring!$R$234,FALSE)</f>
        <v>-</v>
      </c>
      <c r="J69" s="123" t="str">
        <f t="shared" si="4"/>
        <v>-</v>
      </c>
      <c r="K69" s="122" t="str">
        <f t="shared" si="0"/>
        <v/>
      </c>
      <c r="L69" s="122" t="str">
        <f t="shared" si="1"/>
        <v/>
      </c>
      <c r="M69" s="238"/>
      <c r="N69" s="238"/>
      <c r="O69" s="240"/>
      <c r="P69" s="121" t="str">
        <f t="shared" si="5"/>
        <v>-</v>
      </c>
      <c r="Q69" s="122" t="str">
        <f t="shared" si="2"/>
        <v/>
      </c>
      <c r="R69" s="122" t="str">
        <f t="shared" si="3"/>
        <v/>
      </c>
      <c r="S69" s="238"/>
      <c r="T69" s="238"/>
      <c r="U69" s="240"/>
      <c r="V69" s="2"/>
      <c r="W69" s="194"/>
      <c r="X69" s="195"/>
      <c r="Y69" s="195"/>
      <c r="Z69" s="195"/>
      <c r="AA69" s="195"/>
      <c r="AB69" s="195"/>
      <c r="AC69" s="195"/>
      <c r="AD69" s="195"/>
      <c r="AE69" s="195"/>
      <c r="AF69" s="195"/>
      <c r="AG69" s="195"/>
      <c r="AH69" s="195"/>
      <c r="AI69" s="196"/>
      <c r="AJ69" s="202"/>
      <c r="AK69" s="194"/>
      <c r="AL69" s="195"/>
      <c r="AM69" s="195"/>
      <c r="AN69" s="195"/>
      <c r="AO69" s="195"/>
      <c r="AP69" s="195"/>
      <c r="AQ69" s="195"/>
      <c r="AR69" s="195"/>
      <c r="AS69" s="195"/>
      <c r="AT69" s="195"/>
      <c r="AU69" s="195"/>
      <c r="AV69" s="195"/>
      <c r="AW69" s="196"/>
    </row>
    <row r="70" spans="1:49" s="71" customFormat="1" ht="114.75" hidden="1" x14ac:dyDescent="0.2">
      <c r="A70" s="185">
        <v>47</v>
      </c>
      <c r="B70" s="181" t="str">
        <f ca="1">VLOOKUP($A70,Scoring!$A$15:$R$233,2,FALSE)</f>
        <v>SLC B15</v>
      </c>
      <c r="C70" s="181" t="str">
        <f ca="1">VLOOKUP($A70,Scoring!$A$15:$R$233,3,FALSE)</f>
        <v>5.3 Boundary Tran Requirements: Network Data
Information on transmission capacity against required transfer levels at key parts of the transmission system, as indicators of load-driven need for developing the transmission infrastructure.</v>
      </c>
      <c r="D70" s="193"/>
      <c r="E70" s="120" t="str">
        <f>VLOOKUP($A70,Scoring!$A$16:$R$233,Scoring!$D$234,FALSE)</f>
        <v/>
      </c>
      <c r="F70" s="193"/>
      <c r="G70" s="120" t="str">
        <f>VLOOKUP($A70,Scoring!$A$16:$R$233,Scoring!$P$234,FALSE)</f>
        <v/>
      </c>
      <c r="H70" s="193"/>
      <c r="I70" s="120" t="str">
        <f ca="1">VLOOKUP($A70,Scoring!$A$16:$R$233,Scoring!$R$234,FALSE)</f>
        <v>-</v>
      </c>
      <c r="J70" s="123" t="str">
        <f t="shared" si="4"/>
        <v>-</v>
      </c>
      <c r="K70" s="122" t="str">
        <f t="shared" si="0"/>
        <v/>
      </c>
      <c r="L70" s="122" t="str">
        <f t="shared" si="1"/>
        <v/>
      </c>
      <c r="M70" s="238"/>
      <c r="N70" s="238"/>
      <c r="O70" s="240"/>
      <c r="P70" s="121" t="str">
        <f t="shared" si="5"/>
        <v>-</v>
      </c>
      <c r="Q70" s="122" t="str">
        <f t="shared" si="2"/>
        <v/>
      </c>
      <c r="R70" s="122" t="str">
        <f t="shared" si="3"/>
        <v/>
      </c>
      <c r="S70" s="238"/>
      <c r="T70" s="238"/>
      <c r="U70" s="240"/>
      <c r="V70" s="2"/>
      <c r="W70" s="194"/>
      <c r="X70" s="195"/>
      <c r="Y70" s="195"/>
      <c r="Z70" s="195"/>
      <c r="AA70" s="195"/>
      <c r="AB70" s="195"/>
      <c r="AC70" s="195"/>
      <c r="AD70" s="195"/>
      <c r="AE70" s="195"/>
      <c r="AF70" s="195"/>
      <c r="AG70" s="195"/>
      <c r="AH70" s="195"/>
      <c r="AI70" s="196"/>
      <c r="AJ70" s="202"/>
      <c r="AK70" s="194"/>
      <c r="AL70" s="195"/>
      <c r="AM70" s="195"/>
      <c r="AN70" s="195"/>
      <c r="AO70" s="195"/>
      <c r="AP70" s="195"/>
      <c r="AQ70" s="195"/>
      <c r="AR70" s="195"/>
      <c r="AS70" s="195"/>
      <c r="AT70" s="195"/>
      <c r="AU70" s="195"/>
      <c r="AV70" s="195"/>
      <c r="AW70" s="196"/>
    </row>
    <row r="71" spans="1:49" s="71" customFormat="1" ht="51" hidden="1" x14ac:dyDescent="0.2">
      <c r="A71" s="185">
        <v>48</v>
      </c>
      <c r="B71" s="181" t="str">
        <f ca="1">VLOOKUP($A71,Scoring!$A$15:$R$233,2,FALSE)</f>
        <v>SLC B15</v>
      </c>
      <c r="C71" s="181" t="str">
        <f ca="1">VLOOKUP($A71,Scoring!$A$15:$R$233,3,FALSE)</f>
        <v>5.4 Bound Capab Dev: Network data
Information on the capacity delivered during the reporting year.</v>
      </c>
      <c r="D71" s="193"/>
      <c r="E71" s="120" t="str">
        <f>VLOOKUP($A71,Scoring!$A$16:$R$233,Scoring!$D$234,FALSE)</f>
        <v/>
      </c>
      <c r="F71" s="193"/>
      <c r="G71" s="120" t="str">
        <f>VLOOKUP($A71,Scoring!$A$16:$R$233,Scoring!$P$234,FALSE)</f>
        <v/>
      </c>
      <c r="H71" s="193"/>
      <c r="I71" s="120" t="str">
        <f ca="1">VLOOKUP($A71,Scoring!$A$16:$R$233,Scoring!$R$234,FALSE)</f>
        <v>-</v>
      </c>
      <c r="J71" s="123" t="str">
        <f t="shared" si="4"/>
        <v>-</v>
      </c>
      <c r="K71" s="122" t="str">
        <f t="shared" si="0"/>
        <v/>
      </c>
      <c r="L71" s="122" t="str">
        <f t="shared" si="1"/>
        <v/>
      </c>
      <c r="M71" s="238"/>
      <c r="N71" s="238"/>
      <c r="O71" s="240"/>
      <c r="P71" s="121" t="str">
        <f t="shared" si="5"/>
        <v>-</v>
      </c>
      <c r="Q71" s="122" t="str">
        <f t="shared" si="2"/>
        <v/>
      </c>
      <c r="R71" s="122" t="str">
        <f t="shared" si="3"/>
        <v/>
      </c>
      <c r="S71" s="238"/>
      <c r="T71" s="238"/>
      <c r="U71" s="240"/>
      <c r="V71" s="2"/>
      <c r="W71" s="194"/>
      <c r="X71" s="195"/>
      <c r="Y71" s="195"/>
      <c r="Z71" s="195"/>
      <c r="AA71" s="195"/>
      <c r="AB71" s="195"/>
      <c r="AC71" s="195"/>
      <c r="AD71" s="195"/>
      <c r="AE71" s="195"/>
      <c r="AF71" s="195"/>
      <c r="AG71" s="195"/>
      <c r="AH71" s="195"/>
      <c r="AI71" s="196"/>
      <c r="AJ71" s="202"/>
      <c r="AK71" s="194"/>
      <c r="AL71" s="195"/>
      <c r="AM71" s="195"/>
      <c r="AN71" s="195"/>
      <c r="AO71" s="195"/>
      <c r="AP71" s="195"/>
      <c r="AQ71" s="195"/>
      <c r="AR71" s="195"/>
      <c r="AS71" s="195"/>
      <c r="AT71" s="195"/>
      <c r="AU71" s="195"/>
      <c r="AV71" s="195"/>
      <c r="AW71" s="196"/>
    </row>
    <row r="72" spans="1:49" s="71" customFormat="1" ht="76.5" hidden="1" x14ac:dyDescent="0.2">
      <c r="A72" s="185">
        <v>49</v>
      </c>
      <c r="B72" s="181" t="str">
        <f ca="1">VLOOKUP($A72,Scoring!$A$15:$R$233,2,FALSE)</f>
        <v>SLC B15</v>
      </c>
      <c r="C72" s="181" t="str">
        <f ca="1">VLOOKUP($A72,Scoring!$A$15:$R$233,3,FALSE)</f>
        <v>5.5 Demand &amp; Supply Sub: Network data
Information relating to actual and forecast demand of substations within access groups.</v>
      </c>
      <c r="D72" s="193"/>
      <c r="E72" s="120" t="str">
        <f>VLOOKUP($A72,Scoring!$A$16:$R$233,Scoring!$D$234,FALSE)</f>
        <v/>
      </c>
      <c r="F72" s="193"/>
      <c r="G72" s="120" t="str">
        <f>VLOOKUP($A72,Scoring!$A$16:$R$233,Scoring!$P$234,FALSE)</f>
        <v/>
      </c>
      <c r="H72" s="193"/>
      <c r="I72" s="120" t="str">
        <f ca="1">VLOOKUP($A72,Scoring!$A$16:$R$233,Scoring!$R$234,FALSE)</f>
        <v>-</v>
      </c>
      <c r="J72" s="123" t="str">
        <f t="shared" si="4"/>
        <v>-</v>
      </c>
      <c r="K72" s="122" t="str">
        <f t="shared" si="0"/>
        <v/>
      </c>
      <c r="L72" s="122" t="str">
        <f t="shared" si="1"/>
        <v/>
      </c>
      <c r="M72" s="238"/>
      <c r="N72" s="238"/>
      <c r="O72" s="240"/>
      <c r="P72" s="121" t="str">
        <f t="shared" si="5"/>
        <v>-</v>
      </c>
      <c r="Q72" s="122" t="str">
        <f t="shared" si="2"/>
        <v/>
      </c>
      <c r="R72" s="122" t="str">
        <f t="shared" si="3"/>
        <v/>
      </c>
      <c r="S72" s="238"/>
      <c r="T72" s="238"/>
      <c r="U72" s="240"/>
      <c r="V72" s="2"/>
      <c r="W72" s="194"/>
      <c r="X72" s="195"/>
      <c r="Y72" s="195"/>
      <c r="Z72" s="195"/>
      <c r="AA72" s="195"/>
      <c r="AB72" s="195"/>
      <c r="AC72" s="195"/>
      <c r="AD72" s="195"/>
      <c r="AE72" s="195"/>
      <c r="AF72" s="195"/>
      <c r="AG72" s="195"/>
      <c r="AH72" s="195"/>
      <c r="AI72" s="196"/>
      <c r="AJ72" s="202"/>
      <c r="AK72" s="194"/>
      <c r="AL72" s="195"/>
      <c r="AM72" s="195"/>
      <c r="AN72" s="195"/>
      <c r="AO72" s="195"/>
      <c r="AP72" s="195"/>
      <c r="AQ72" s="195"/>
      <c r="AR72" s="195"/>
      <c r="AS72" s="195"/>
      <c r="AT72" s="195"/>
      <c r="AU72" s="195"/>
      <c r="AV72" s="195"/>
      <c r="AW72" s="196"/>
    </row>
    <row r="73" spans="1:49" s="71" customFormat="1" ht="63.75" hidden="1" x14ac:dyDescent="0.2">
      <c r="A73" s="185">
        <v>50</v>
      </c>
      <c r="B73" s="181" t="str">
        <f ca="1">VLOOKUP($A73,Scoring!$A$15:$R$233,2,FALSE)</f>
        <v>SLC B15</v>
      </c>
      <c r="C73" s="181" t="str">
        <f ca="1">VLOOKUP($A73,Scoring!$A$15:$R$233,3,FALSE)</f>
        <v>5.6 Lead Adds &amp; Disps: Network data
Information relating to the additions and disposals of lead assets on the licensee’s network.</v>
      </c>
      <c r="D73" s="193"/>
      <c r="E73" s="120" t="str">
        <f>VLOOKUP($A73,Scoring!$A$16:$R$233,Scoring!$D$234,FALSE)</f>
        <v/>
      </c>
      <c r="F73" s="193"/>
      <c r="G73" s="120" t="str">
        <f>VLOOKUP($A73,Scoring!$A$16:$R$233,Scoring!$P$234,FALSE)</f>
        <v/>
      </c>
      <c r="H73" s="193"/>
      <c r="I73" s="120" t="str">
        <f ca="1">VLOOKUP($A73,Scoring!$A$16:$R$233,Scoring!$R$234,FALSE)</f>
        <v>-</v>
      </c>
      <c r="J73" s="123" t="str">
        <f t="shared" si="4"/>
        <v>-</v>
      </c>
      <c r="K73" s="122" t="str">
        <f t="shared" si="0"/>
        <v/>
      </c>
      <c r="L73" s="122" t="str">
        <f t="shared" si="1"/>
        <v/>
      </c>
      <c r="M73" s="238"/>
      <c r="N73" s="238"/>
      <c r="O73" s="240"/>
      <c r="P73" s="121" t="str">
        <f t="shared" si="5"/>
        <v>-</v>
      </c>
      <c r="Q73" s="122" t="str">
        <f t="shared" si="2"/>
        <v/>
      </c>
      <c r="R73" s="122" t="str">
        <f t="shared" si="3"/>
        <v/>
      </c>
      <c r="S73" s="238"/>
      <c r="T73" s="238"/>
      <c r="U73" s="240"/>
      <c r="V73" s="2"/>
      <c r="W73" s="194"/>
      <c r="X73" s="195"/>
      <c r="Y73" s="195"/>
      <c r="Z73" s="195"/>
      <c r="AA73" s="195"/>
      <c r="AB73" s="195"/>
      <c r="AC73" s="195"/>
      <c r="AD73" s="195"/>
      <c r="AE73" s="195"/>
      <c r="AF73" s="195"/>
      <c r="AG73" s="195"/>
      <c r="AH73" s="195"/>
      <c r="AI73" s="196"/>
      <c r="AJ73" s="202"/>
      <c r="AK73" s="194"/>
      <c r="AL73" s="195"/>
      <c r="AM73" s="195"/>
      <c r="AN73" s="195"/>
      <c r="AO73" s="195"/>
      <c r="AP73" s="195"/>
      <c r="AQ73" s="195"/>
      <c r="AR73" s="195"/>
      <c r="AS73" s="195"/>
      <c r="AT73" s="195"/>
      <c r="AU73" s="195"/>
      <c r="AV73" s="195"/>
      <c r="AW73" s="196"/>
    </row>
    <row r="74" spans="1:49" s="71" customFormat="1" ht="76.5" hidden="1" x14ac:dyDescent="0.2">
      <c r="A74" s="185">
        <v>51</v>
      </c>
      <c r="B74" s="181" t="str">
        <f ca="1">VLOOKUP($A74,Scoring!$A$15:$R$233,2,FALSE)</f>
        <v>SLC B15</v>
      </c>
      <c r="C74" s="181" t="str">
        <f ca="1">VLOOKUP($A74,Scoring!$A$15:$R$233,3,FALSE)</f>
        <v>5.7 Non-lead Adds &amp; Disps: Network data
Information relating to the additions and disposals of non-lead assets on the licensee’s network.</v>
      </c>
      <c r="D74" s="193"/>
      <c r="E74" s="120" t="str">
        <f>VLOOKUP($A74,Scoring!$A$16:$R$233,Scoring!$D$234,FALSE)</f>
        <v/>
      </c>
      <c r="F74" s="193"/>
      <c r="G74" s="120" t="str">
        <f>VLOOKUP($A74,Scoring!$A$16:$R$233,Scoring!$P$234,FALSE)</f>
        <v/>
      </c>
      <c r="H74" s="193"/>
      <c r="I74" s="120" t="str">
        <f ca="1">VLOOKUP($A74,Scoring!$A$16:$R$233,Scoring!$R$234,FALSE)</f>
        <v>-</v>
      </c>
      <c r="J74" s="123" t="str">
        <f t="shared" si="4"/>
        <v>-</v>
      </c>
      <c r="K74" s="122" t="str">
        <f t="shared" si="0"/>
        <v/>
      </c>
      <c r="L74" s="122" t="str">
        <f t="shared" si="1"/>
        <v/>
      </c>
      <c r="M74" s="238"/>
      <c r="N74" s="238"/>
      <c r="O74" s="240"/>
      <c r="P74" s="121" t="str">
        <f t="shared" si="5"/>
        <v>-</v>
      </c>
      <c r="Q74" s="122" t="str">
        <f t="shared" si="2"/>
        <v/>
      </c>
      <c r="R74" s="122" t="str">
        <f t="shared" si="3"/>
        <v/>
      </c>
      <c r="S74" s="238"/>
      <c r="T74" s="238"/>
      <c r="U74" s="240"/>
      <c r="V74" s="2"/>
      <c r="W74" s="194"/>
      <c r="X74" s="195"/>
      <c r="Y74" s="195"/>
      <c r="Z74" s="195"/>
      <c r="AA74" s="195"/>
      <c r="AB74" s="195"/>
      <c r="AC74" s="195"/>
      <c r="AD74" s="195"/>
      <c r="AE74" s="195"/>
      <c r="AF74" s="195"/>
      <c r="AG74" s="195"/>
      <c r="AH74" s="195"/>
      <c r="AI74" s="196"/>
      <c r="AJ74" s="202"/>
      <c r="AK74" s="194"/>
      <c r="AL74" s="195"/>
      <c r="AM74" s="195"/>
      <c r="AN74" s="195"/>
      <c r="AO74" s="195"/>
      <c r="AP74" s="195"/>
      <c r="AQ74" s="195"/>
      <c r="AR74" s="195"/>
      <c r="AS74" s="195"/>
      <c r="AT74" s="195"/>
      <c r="AU74" s="195"/>
      <c r="AV74" s="195"/>
      <c r="AW74" s="196"/>
    </row>
    <row r="75" spans="1:49" s="71" customFormat="1" ht="102" hidden="1" x14ac:dyDescent="0.2">
      <c r="A75" s="185">
        <v>52</v>
      </c>
      <c r="B75" s="181" t="str">
        <f ca="1">VLOOKUP($A75,Scoring!$A$15:$R$233,2,FALSE)</f>
        <v>SLC B15</v>
      </c>
      <c r="C75" s="181" t="str">
        <f ca="1">VLOOKUP($A75,Scoring!$A$15:$R$233,3,FALSE)</f>
        <v>5.8 Lead Unit Cost Actuals: Network data
Unit costs for key equipment classes on which material spend has been completed in the Reporting Year. This table covers both load-related and non-load related expenditure.</v>
      </c>
      <c r="D75" s="193"/>
      <c r="E75" s="120" t="str">
        <f>VLOOKUP($A75,Scoring!$A$16:$R$233,Scoring!$D$234,FALSE)</f>
        <v/>
      </c>
      <c r="F75" s="193"/>
      <c r="G75" s="120" t="str">
        <f>VLOOKUP($A75,Scoring!$A$16:$R$233,Scoring!$P$234,FALSE)</f>
        <v/>
      </c>
      <c r="H75" s="193"/>
      <c r="I75" s="120" t="str">
        <f ca="1">VLOOKUP($A75,Scoring!$A$16:$R$233,Scoring!$R$234,FALSE)</f>
        <v>-</v>
      </c>
      <c r="J75" s="123" t="str">
        <f t="shared" si="4"/>
        <v>-</v>
      </c>
      <c r="K75" s="122" t="str">
        <f t="shared" si="0"/>
        <v/>
      </c>
      <c r="L75" s="122" t="str">
        <f t="shared" si="1"/>
        <v/>
      </c>
      <c r="M75" s="238"/>
      <c r="N75" s="238"/>
      <c r="O75" s="240"/>
      <c r="P75" s="121" t="str">
        <f t="shared" si="5"/>
        <v>-</v>
      </c>
      <c r="Q75" s="122" t="str">
        <f t="shared" si="2"/>
        <v/>
      </c>
      <c r="R75" s="122" t="str">
        <f t="shared" si="3"/>
        <v/>
      </c>
      <c r="S75" s="238"/>
      <c r="T75" s="238"/>
      <c r="U75" s="240"/>
      <c r="V75" s="2"/>
      <c r="W75" s="194"/>
      <c r="X75" s="195"/>
      <c r="Y75" s="195"/>
      <c r="Z75" s="195"/>
      <c r="AA75" s="195"/>
      <c r="AB75" s="195"/>
      <c r="AC75" s="195"/>
      <c r="AD75" s="195"/>
      <c r="AE75" s="195"/>
      <c r="AF75" s="195"/>
      <c r="AG75" s="195"/>
      <c r="AH75" s="195"/>
      <c r="AI75" s="196"/>
      <c r="AJ75" s="202"/>
      <c r="AK75" s="194"/>
      <c r="AL75" s="195"/>
      <c r="AM75" s="195"/>
      <c r="AN75" s="195"/>
      <c r="AO75" s="195"/>
      <c r="AP75" s="195"/>
      <c r="AQ75" s="195"/>
      <c r="AR75" s="195"/>
      <c r="AS75" s="195"/>
      <c r="AT75" s="195"/>
      <c r="AU75" s="195"/>
      <c r="AV75" s="195"/>
      <c r="AW75" s="196"/>
    </row>
    <row r="76" spans="1:49" s="71" customFormat="1" ht="14.25" hidden="1" x14ac:dyDescent="0.2">
      <c r="A76" s="185">
        <v>53</v>
      </c>
      <c r="B76" s="181" t="str">
        <f ca="1">VLOOKUP($A76,Scoring!$A$15:$R$233,2,FALSE)</f>
        <v/>
      </c>
      <c r="C76" s="181" t="str">
        <f ca="1">VLOOKUP($A76,Scoring!$A$15:$R$233,3,FALSE)</f>
        <v/>
      </c>
      <c r="D76" s="193"/>
      <c r="E76" s="120" t="str">
        <f>VLOOKUP($A76,Scoring!$A$16:$R$233,Scoring!$D$234,FALSE)</f>
        <v/>
      </c>
      <c r="F76" s="193"/>
      <c r="G76" s="120" t="str">
        <f>VLOOKUP($A76,Scoring!$A$16:$R$233,Scoring!$P$234,FALSE)</f>
        <v/>
      </c>
      <c r="H76" s="193"/>
      <c r="I76" s="120" t="str">
        <f ca="1">VLOOKUP($A76,Scoring!$A$16:$R$233,Scoring!$R$234,FALSE)</f>
        <v/>
      </c>
      <c r="J76" s="123" t="str">
        <f t="shared" si="4"/>
        <v>-</v>
      </c>
      <c r="K76" s="122" t="str">
        <f t="shared" si="0"/>
        <v/>
      </c>
      <c r="L76" s="122" t="str">
        <f t="shared" si="1"/>
        <v/>
      </c>
      <c r="M76" s="238"/>
      <c r="N76" s="238"/>
      <c r="O76" s="240"/>
      <c r="P76" s="121" t="str">
        <f t="shared" si="5"/>
        <v>-</v>
      </c>
      <c r="Q76" s="122" t="str">
        <f t="shared" si="2"/>
        <v/>
      </c>
      <c r="R76" s="122" t="str">
        <f t="shared" si="3"/>
        <v/>
      </c>
      <c r="S76" s="238"/>
      <c r="T76" s="238"/>
      <c r="U76" s="240"/>
      <c r="V76" s="2"/>
      <c r="W76" s="194"/>
      <c r="X76" s="195"/>
      <c r="Y76" s="195"/>
      <c r="Z76" s="195"/>
      <c r="AA76" s="195"/>
      <c r="AB76" s="195"/>
      <c r="AC76" s="195"/>
      <c r="AD76" s="195"/>
      <c r="AE76" s="195"/>
      <c r="AF76" s="195"/>
      <c r="AG76" s="195"/>
      <c r="AH76" s="195"/>
      <c r="AI76" s="196"/>
      <c r="AJ76" s="202"/>
      <c r="AK76" s="194"/>
      <c r="AL76" s="195"/>
      <c r="AM76" s="195"/>
      <c r="AN76" s="195"/>
      <c r="AO76" s="195"/>
      <c r="AP76" s="195"/>
      <c r="AQ76" s="195"/>
      <c r="AR76" s="195"/>
      <c r="AS76" s="195"/>
      <c r="AT76" s="195"/>
      <c r="AU76" s="195"/>
      <c r="AV76" s="195"/>
      <c r="AW76" s="196"/>
    </row>
    <row r="77" spans="1:49" s="71" customFormat="1" ht="38.25" hidden="1" x14ac:dyDescent="0.2">
      <c r="A77" s="185">
        <v>54</v>
      </c>
      <c r="B77" s="181" t="str">
        <f ca="1">VLOOKUP($A77,Scoring!$A$15:$R$233,2,FALSE)</f>
        <v>SLC B15</v>
      </c>
      <c r="C77" s="181" t="str">
        <f ca="1">VLOOKUP($A77,Scoring!$A$15:$R$233,3,FALSE)</f>
        <v>5.10 ACU: Network Data
Data on circuit unreliability</v>
      </c>
      <c r="D77" s="193"/>
      <c r="E77" s="120" t="str">
        <f>VLOOKUP($A77,Scoring!$A$16:$R$233,Scoring!$D$234,FALSE)</f>
        <v/>
      </c>
      <c r="F77" s="193"/>
      <c r="G77" s="120" t="str">
        <f>VLOOKUP($A77,Scoring!$A$16:$R$233,Scoring!$P$234,FALSE)</f>
        <v/>
      </c>
      <c r="H77" s="193"/>
      <c r="I77" s="120" t="str">
        <f ca="1">VLOOKUP($A77,Scoring!$A$16:$R$233,Scoring!$R$234,FALSE)</f>
        <v>-</v>
      </c>
      <c r="J77" s="123" t="str">
        <f t="shared" si="4"/>
        <v>-</v>
      </c>
      <c r="K77" s="122" t="str">
        <f t="shared" si="0"/>
        <v/>
      </c>
      <c r="L77" s="122" t="str">
        <f t="shared" si="1"/>
        <v/>
      </c>
      <c r="M77" s="238"/>
      <c r="N77" s="238"/>
      <c r="O77" s="240"/>
      <c r="P77" s="121" t="str">
        <f t="shared" si="5"/>
        <v>-</v>
      </c>
      <c r="Q77" s="122" t="str">
        <f t="shared" si="2"/>
        <v/>
      </c>
      <c r="R77" s="122" t="str">
        <f t="shared" si="3"/>
        <v/>
      </c>
      <c r="S77" s="238"/>
      <c r="T77" s="238"/>
      <c r="U77" s="240"/>
      <c r="V77" s="2"/>
      <c r="W77" s="194"/>
      <c r="X77" s="195"/>
      <c r="Y77" s="195"/>
      <c r="Z77" s="195"/>
      <c r="AA77" s="195"/>
      <c r="AB77" s="195"/>
      <c r="AC77" s="195"/>
      <c r="AD77" s="195"/>
      <c r="AE77" s="195"/>
      <c r="AF77" s="195"/>
      <c r="AG77" s="195"/>
      <c r="AH77" s="195"/>
      <c r="AI77" s="196"/>
      <c r="AJ77" s="202"/>
      <c r="AK77" s="194"/>
      <c r="AL77" s="195"/>
      <c r="AM77" s="195"/>
      <c r="AN77" s="195"/>
      <c r="AO77" s="195"/>
      <c r="AP77" s="195"/>
      <c r="AQ77" s="195"/>
      <c r="AR77" s="195"/>
      <c r="AS77" s="195"/>
      <c r="AT77" s="195"/>
      <c r="AU77" s="195"/>
      <c r="AV77" s="195"/>
      <c r="AW77" s="196"/>
    </row>
    <row r="78" spans="1:49" s="71" customFormat="1" ht="127.5" hidden="1" x14ac:dyDescent="0.2">
      <c r="A78" s="185">
        <v>55</v>
      </c>
      <c r="B78" s="181" t="str">
        <f ca="1">VLOOKUP($A78,Scoring!$A$15:$R$233,2,FALSE)</f>
        <v>SLC B15, covering: 
3D (part)</v>
      </c>
      <c r="C78" s="181" t="str">
        <f ca="1">VLOOKUP($A78,Scoring!$A$15:$R$233,3,FALSE)</f>
        <v xml:space="preserve">6.1 NGET customer satisfaction: Outputs
6.1 Scot customer satisfaction: Outputs
Results from surveys that the transmission owners are required to carry out under the customer/stakeholder satisfaction output. </v>
      </c>
      <c r="D78" s="193"/>
      <c r="E78" s="120" t="str">
        <f>VLOOKUP($A78,Scoring!$A$16:$R$233,Scoring!$D$234,FALSE)</f>
        <v/>
      </c>
      <c r="F78" s="193"/>
      <c r="G78" s="120" t="str">
        <f>VLOOKUP($A78,Scoring!$A$16:$R$233,Scoring!$P$234,FALSE)</f>
        <v/>
      </c>
      <c r="H78" s="193"/>
      <c r="I78" s="120" t="str">
        <f ca="1">VLOOKUP($A78,Scoring!$A$16:$R$233,Scoring!$R$234,FALSE)</f>
        <v>-</v>
      </c>
      <c r="J78" s="123" t="str">
        <f t="shared" si="4"/>
        <v>-</v>
      </c>
      <c r="K78" s="122" t="str">
        <f t="shared" si="0"/>
        <v/>
      </c>
      <c r="L78" s="122" t="str">
        <f t="shared" si="1"/>
        <v/>
      </c>
      <c r="M78" s="238"/>
      <c r="N78" s="238"/>
      <c r="O78" s="240"/>
      <c r="P78" s="121" t="str">
        <f t="shared" si="5"/>
        <v>-</v>
      </c>
      <c r="Q78" s="122" t="str">
        <f t="shared" si="2"/>
        <v/>
      </c>
      <c r="R78" s="122" t="str">
        <f t="shared" si="3"/>
        <v/>
      </c>
      <c r="S78" s="238"/>
      <c r="T78" s="238"/>
      <c r="U78" s="240"/>
      <c r="V78" s="2"/>
      <c r="W78" s="194"/>
      <c r="X78" s="195"/>
      <c r="Y78" s="195"/>
      <c r="Z78" s="195"/>
      <c r="AA78" s="195"/>
      <c r="AB78" s="195"/>
      <c r="AC78" s="195"/>
      <c r="AD78" s="195"/>
      <c r="AE78" s="195"/>
      <c r="AF78" s="195"/>
      <c r="AG78" s="195"/>
      <c r="AH78" s="195"/>
      <c r="AI78" s="196"/>
      <c r="AJ78" s="202"/>
      <c r="AK78" s="194"/>
      <c r="AL78" s="195"/>
      <c r="AM78" s="195"/>
      <c r="AN78" s="195"/>
      <c r="AO78" s="195"/>
      <c r="AP78" s="195"/>
      <c r="AQ78" s="195"/>
      <c r="AR78" s="195"/>
      <c r="AS78" s="195"/>
      <c r="AT78" s="195"/>
      <c r="AU78" s="195"/>
      <c r="AV78" s="195"/>
      <c r="AW78" s="196"/>
    </row>
    <row r="79" spans="1:49" s="71" customFormat="1" ht="63.75" hidden="1" x14ac:dyDescent="0.2">
      <c r="A79" s="185">
        <v>56</v>
      </c>
      <c r="B79" s="181" t="str">
        <f ca="1">VLOOKUP($A79,Scoring!$A$15:$R$233,2,FALSE)</f>
        <v>SLC B15</v>
      </c>
      <c r="C79" s="181" t="str">
        <f ca="1">VLOOKUP($A79,Scoring!$A$15:$R$233,3,FALSE)</f>
        <v>6.2 BCF: Outputs
Information on the licensee’s Business Carbon Footprint (BCF) (in tonnes of CO2 equivalent).</v>
      </c>
      <c r="D79" s="193"/>
      <c r="E79" s="120" t="str">
        <f>VLOOKUP($A79,Scoring!$A$16:$R$233,Scoring!$D$234,FALSE)</f>
        <v/>
      </c>
      <c r="F79" s="193"/>
      <c r="G79" s="120" t="str">
        <f>VLOOKUP($A79,Scoring!$A$16:$R$233,Scoring!$P$234,FALSE)</f>
        <v/>
      </c>
      <c r="H79" s="193"/>
      <c r="I79" s="120" t="str">
        <f ca="1">VLOOKUP($A79,Scoring!$A$16:$R$233,Scoring!$R$234,FALSE)</f>
        <v>-</v>
      </c>
      <c r="J79" s="123" t="str">
        <f t="shared" si="4"/>
        <v>-</v>
      </c>
      <c r="K79" s="122" t="str">
        <f t="shared" si="0"/>
        <v/>
      </c>
      <c r="L79" s="122" t="str">
        <f t="shared" si="1"/>
        <v/>
      </c>
      <c r="M79" s="238"/>
      <c r="N79" s="238"/>
      <c r="O79" s="240"/>
      <c r="P79" s="121" t="str">
        <f t="shared" si="5"/>
        <v>-</v>
      </c>
      <c r="Q79" s="122" t="str">
        <f t="shared" si="2"/>
        <v/>
      </c>
      <c r="R79" s="122" t="str">
        <f t="shared" si="3"/>
        <v/>
      </c>
      <c r="S79" s="238"/>
      <c r="T79" s="238"/>
      <c r="U79" s="240"/>
      <c r="V79" s="2"/>
      <c r="W79" s="194"/>
      <c r="X79" s="195"/>
      <c r="Y79" s="195"/>
      <c r="Z79" s="195"/>
      <c r="AA79" s="195"/>
      <c r="AB79" s="195"/>
      <c r="AC79" s="195"/>
      <c r="AD79" s="195"/>
      <c r="AE79" s="195"/>
      <c r="AF79" s="195"/>
      <c r="AG79" s="195"/>
      <c r="AH79" s="195"/>
      <c r="AI79" s="196"/>
      <c r="AJ79" s="202"/>
      <c r="AK79" s="194"/>
      <c r="AL79" s="195"/>
      <c r="AM79" s="195"/>
      <c r="AN79" s="195"/>
      <c r="AO79" s="195"/>
      <c r="AP79" s="195"/>
      <c r="AQ79" s="195"/>
      <c r="AR79" s="195"/>
      <c r="AS79" s="195"/>
      <c r="AT79" s="195"/>
      <c r="AU79" s="195"/>
      <c r="AV79" s="195"/>
      <c r="AW79" s="196"/>
    </row>
    <row r="80" spans="1:49" s="71" customFormat="1" ht="114.75" hidden="1" x14ac:dyDescent="0.2">
      <c r="A80" s="185">
        <v>57</v>
      </c>
      <c r="B80" s="181" t="str">
        <f ca="1">VLOOKUP($A80,Scoring!$A$15:$R$233,2,FALSE)</f>
        <v>SLC B15</v>
      </c>
      <c r="C80" s="181" t="str">
        <f ca="1">VLOOKUP($A80,Scoring!$A$15:$R$233,3,FALSE)</f>
        <v>6.3 Reliability: Outputs
Information in relation to incidents on the licensee’s transmission system and the volume of unsupplied energy that is a consequence of these interruptions for the calculation of the licensee’s Energy Not Supplied (ENS) incentive.</v>
      </c>
      <c r="D80" s="193"/>
      <c r="E80" s="120" t="str">
        <f>VLOOKUP($A80,Scoring!$A$16:$R$233,Scoring!$D$234,FALSE)</f>
        <v/>
      </c>
      <c r="F80" s="193"/>
      <c r="G80" s="120" t="str">
        <f>VLOOKUP($A80,Scoring!$A$16:$R$233,Scoring!$P$234,FALSE)</f>
        <v/>
      </c>
      <c r="H80" s="193"/>
      <c r="I80" s="120" t="str">
        <f ca="1">VLOOKUP($A80,Scoring!$A$16:$R$233,Scoring!$R$234,FALSE)</f>
        <v>-</v>
      </c>
      <c r="J80" s="123" t="str">
        <f t="shared" si="4"/>
        <v>-</v>
      </c>
      <c r="K80" s="122" t="str">
        <f t="shared" si="0"/>
        <v/>
      </c>
      <c r="L80" s="122" t="str">
        <f t="shared" si="1"/>
        <v/>
      </c>
      <c r="M80" s="238"/>
      <c r="N80" s="238"/>
      <c r="O80" s="240"/>
      <c r="P80" s="121" t="str">
        <f t="shared" si="5"/>
        <v>-</v>
      </c>
      <c r="Q80" s="122" t="str">
        <f t="shared" si="2"/>
        <v/>
      </c>
      <c r="R80" s="122" t="str">
        <f t="shared" si="3"/>
        <v/>
      </c>
      <c r="S80" s="238"/>
      <c r="T80" s="238"/>
      <c r="U80" s="240"/>
      <c r="V80" s="2"/>
      <c r="W80" s="194"/>
      <c r="X80" s="195"/>
      <c r="Y80" s="195"/>
      <c r="Z80" s="195"/>
      <c r="AA80" s="195"/>
      <c r="AB80" s="195"/>
      <c r="AC80" s="195"/>
      <c r="AD80" s="195"/>
      <c r="AE80" s="195"/>
      <c r="AF80" s="195"/>
      <c r="AG80" s="195"/>
      <c r="AH80" s="195"/>
      <c r="AI80" s="196"/>
      <c r="AJ80" s="202"/>
      <c r="AK80" s="194"/>
      <c r="AL80" s="195"/>
      <c r="AM80" s="195"/>
      <c r="AN80" s="195"/>
      <c r="AO80" s="195"/>
      <c r="AP80" s="195"/>
      <c r="AQ80" s="195"/>
      <c r="AR80" s="195"/>
      <c r="AS80" s="195"/>
      <c r="AT80" s="195"/>
      <c r="AU80" s="195"/>
      <c r="AV80" s="195"/>
      <c r="AW80" s="196"/>
    </row>
    <row r="81" spans="1:49" s="71" customFormat="1" ht="140.25" hidden="1" x14ac:dyDescent="0.2">
      <c r="A81" s="185">
        <v>58</v>
      </c>
      <c r="B81" s="181" t="str">
        <f ca="1">VLOOKUP($A81,Scoring!$A$15:$R$233,2,FALSE)</f>
        <v>SLC B15</v>
      </c>
      <c r="C81" s="181" t="str">
        <f ca="1">VLOOKUP($A81,Scoring!$A$15:$R$233,3,FALSE)</f>
        <v xml:space="preserve">6.4 Scot Timely connections: Outputs
Summarise the performance of the TOs in delivering timely connections to the network. The data will support the timely connections output based on delivery against licence obligations and through this the obligations in the SO:TO Code (STC)). </v>
      </c>
      <c r="D81" s="193"/>
      <c r="E81" s="120" t="str">
        <f>VLOOKUP($A81,Scoring!$A$16:$R$233,Scoring!$D$234,FALSE)</f>
        <v/>
      </c>
      <c r="F81" s="193"/>
      <c r="G81" s="120" t="str">
        <f>VLOOKUP($A81,Scoring!$A$16:$R$233,Scoring!$P$234,FALSE)</f>
        <v/>
      </c>
      <c r="H81" s="193"/>
      <c r="I81" s="120" t="str">
        <f ca="1">VLOOKUP($A81,Scoring!$A$16:$R$233,Scoring!$R$234,FALSE)</f>
        <v>-</v>
      </c>
      <c r="J81" s="123" t="str">
        <f t="shared" si="4"/>
        <v>-</v>
      </c>
      <c r="K81" s="122" t="str">
        <f t="shared" si="0"/>
        <v/>
      </c>
      <c r="L81" s="122" t="str">
        <f t="shared" si="1"/>
        <v/>
      </c>
      <c r="M81" s="238"/>
      <c r="N81" s="238"/>
      <c r="O81" s="240"/>
      <c r="P81" s="121" t="str">
        <f t="shared" si="5"/>
        <v>-</v>
      </c>
      <c r="Q81" s="122" t="str">
        <f t="shared" si="2"/>
        <v/>
      </c>
      <c r="R81" s="122" t="str">
        <f t="shared" si="3"/>
        <v/>
      </c>
      <c r="S81" s="238"/>
      <c r="T81" s="238"/>
      <c r="U81" s="240"/>
      <c r="V81" s="2"/>
      <c r="W81" s="194"/>
      <c r="X81" s="195"/>
      <c r="Y81" s="195"/>
      <c r="Z81" s="195"/>
      <c r="AA81" s="195"/>
      <c r="AB81" s="195"/>
      <c r="AC81" s="195"/>
      <c r="AD81" s="195"/>
      <c r="AE81" s="195"/>
      <c r="AF81" s="195"/>
      <c r="AG81" s="195"/>
      <c r="AH81" s="195"/>
      <c r="AI81" s="196"/>
      <c r="AJ81" s="202"/>
      <c r="AK81" s="194"/>
      <c r="AL81" s="195"/>
      <c r="AM81" s="195"/>
      <c r="AN81" s="195"/>
      <c r="AO81" s="195"/>
      <c r="AP81" s="195"/>
      <c r="AQ81" s="195"/>
      <c r="AR81" s="195"/>
      <c r="AS81" s="195"/>
      <c r="AT81" s="195"/>
      <c r="AU81" s="195"/>
      <c r="AV81" s="195"/>
      <c r="AW81" s="196"/>
    </row>
    <row r="82" spans="1:49" s="71" customFormat="1" ht="178.5" hidden="1" x14ac:dyDescent="0.2">
      <c r="A82" s="185">
        <v>59</v>
      </c>
      <c r="B82" s="181" t="str">
        <f ca="1">VLOOKUP($A82,Scoring!$A$15:$R$233,2,FALSE)</f>
        <v>SLC B15</v>
      </c>
      <c r="C82" s="181" t="str">
        <f ca="1">VLOOKUP($A82,Scoring!$A$15:$R$233,3,FALSE)</f>
        <v>6.5 SF6 emissions NGET: Outputs
6.5 SF6 emissions SPTL: Outputs
6.5 SF6 emissions SHE Trans: Outputs
Information in relation to emissions of sulphur hexafluoride from assets comprising part of the licensee’s transmission system for the annual calculation of the licensee’s SF6 incentive specified in Special Condition 3E (Incentive in Respect of Sulphur Hexafluoride (SF6) Gas Emissions).</v>
      </c>
      <c r="D82" s="193"/>
      <c r="E82" s="120" t="str">
        <f>VLOOKUP($A82,Scoring!$A$16:$R$233,Scoring!$D$234,FALSE)</f>
        <v/>
      </c>
      <c r="F82" s="193"/>
      <c r="G82" s="120" t="str">
        <f>VLOOKUP($A82,Scoring!$A$16:$R$233,Scoring!$P$234,FALSE)</f>
        <v/>
      </c>
      <c r="H82" s="193"/>
      <c r="I82" s="120" t="str">
        <f ca="1">VLOOKUP($A82,Scoring!$A$16:$R$233,Scoring!$R$234,FALSE)</f>
        <v>-</v>
      </c>
      <c r="J82" s="123" t="str">
        <f t="shared" si="4"/>
        <v>-</v>
      </c>
      <c r="K82" s="122" t="str">
        <f t="shared" si="0"/>
        <v/>
      </c>
      <c r="L82" s="122" t="str">
        <f t="shared" si="1"/>
        <v/>
      </c>
      <c r="M82" s="238"/>
      <c r="N82" s="238"/>
      <c r="O82" s="240"/>
      <c r="P82" s="121" t="str">
        <f t="shared" si="5"/>
        <v>-</v>
      </c>
      <c r="Q82" s="122" t="str">
        <f t="shared" si="2"/>
        <v/>
      </c>
      <c r="R82" s="122" t="str">
        <f t="shared" si="3"/>
        <v/>
      </c>
      <c r="S82" s="238"/>
      <c r="T82" s="238"/>
      <c r="U82" s="240"/>
      <c r="V82" s="2"/>
      <c r="W82" s="194"/>
      <c r="X82" s="195"/>
      <c r="Y82" s="195"/>
      <c r="Z82" s="195"/>
      <c r="AA82" s="195"/>
      <c r="AB82" s="195"/>
      <c r="AC82" s="195"/>
      <c r="AD82" s="195"/>
      <c r="AE82" s="195"/>
      <c r="AF82" s="195"/>
      <c r="AG82" s="195"/>
      <c r="AH82" s="195"/>
      <c r="AI82" s="196"/>
      <c r="AJ82" s="202"/>
      <c r="AK82" s="194"/>
      <c r="AL82" s="195"/>
      <c r="AM82" s="195"/>
      <c r="AN82" s="195"/>
      <c r="AO82" s="195"/>
      <c r="AP82" s="195"/>
      <c r="AQ82" s="195"/>
      <c r="AR82" s="195"/>
      <c r="AS82" s="195"/>
      <c r="AT82" s="195"/>
      <c r="AU82" s="195"/>
      <c r="AV82" s="195"/>
      <c r="AW82" s="196"/>
    </row>
    <row r="83" spans="1:49" s="71" customFormat="1" ht="127.5" hidden="1" x14ac:dyDescent="0.2">
      <c r="A83" s="185">
        <v>60</v>
      </c>
      <c r="B83" s="181" t="str">
        <f ca="1">VLOOKUP($A83,Scoring!$A$15:$R$233,2,FALSE)</f>
        <v>SLC B15</v>
      </c>
      <c r="C83" s="181" t="str">
        <f ca="1">VLOOKUP($A83,Scoring!$A$15:$R$233,3,FALSE)</f>
        <v xml:space="preserve">6.7 BWW and SWW outputs: Outputs
Information on the licensee’s progress in the construction and completion of Baseline Wider Works set out in Final Proposals and Strategic Wider Works that are approved for funding by the Authority during the RIIO-T1 period. </v>
      </c>
      <c r="D83" s="193"/>
      <c r="E83" s="120" t="str">
        <f>VLOOKUP($A83,Scoring!$A$16:$R$233,Scoring!$D$234,FALSE)</f>
        <v/>
      </c>
      <c r="F83" s="193"/>
      <c r="G83" s="120" t="str">
        <f>VLOOKUP($A83,Scoring!$A$16:$R$233,Scoring!$P$234,FALSE)</f>
        <v/>
      </c>
      <c r="H83" s="193"/>
      <c r="I83" s="120" t="str">
        <f ca="1">VLOOKUP($A83,Scoring!$A$16:$R$233,Scoring!$R$234,FALSE)</f>
        <v>-</v>
      </c>
      <c r="J83" s="123" t="str">
        <f t="shared" si="4"/>
        <v>-</v>
      </c>
      <c r="K83" s="122" t="str">
        <f t="shared" si="0"/>
        <v/>
      </c>
      <c r="L83" s="122" t="str">
        <f t="shared" si="1"/>
        <v/>
      </c>
      <c r="M83" s="238"/>
      <c r="N83" s="238"/>
      <c r="O83" s="240"/>
      <c r="P83" s="121" t="str">
        <f t="shared" si="5"/>
        <v>-</v>
      </c>
      <c r="Q83" s="122" t="str">
        <f t="shared" si="2"/>
        <v/>
      </c>
      <c r="R83" s="122" t="str">
        <f t="shared" si="3"/>
        <v/>
      </c>
      <c r="S83" s="238"/>
      <c r="T83" s="238"/>
      <c r="U83" s="240"/>
      <c r="V83" s="2"/>
      <c r="W83" s="194"/>
      <c r="X83" s="195"/>
      <c r="Y83" s="195"/>
      <c r="Z83" s="195"/>
      <c r="AA83" s="195"/>
      <c r="AB83" s="195"/>
      <c r="AC83" s="195"/>
      <c r="AD83" s="195"/>
      <c r="AE83" s="195"/>
      <c r="AF83" s="195"/>
      <c r="AG83" s="195"/>
      <c r="AH83" s="195"/>
      <c r="AI83" s="196"/>
      <c r="AJ83" s="202"/>
      <c r="AK83" s="194"/>
      <c r="AL83" s="195"/>
      <c r="AM83" s="195"/>
      <c r="AN83" s="195"/>
      <c r="AO83" s="195"/>
      <c r="AP83" s="195"/>
      <c r="AQ83" s="195"/>
      <c r="AR83" s="195"/>
      <c r="AS83" s="195"/>
      <c r="AT83" s="195"/>
      <c r="AU83" s="195"/>
      <c r="AV83" s="195"/>
      <c r="AW83" s="196"/>
    </row>
    <row r="84" spans="1:49" s="71" customFormat="1" ht="76.5" hidden="1" x14ac:dyDescent="0.2">
      <c r="A84" s="185">
        <v>61</v>
      </c>
      <c r="B84" s="181" t="str">
        <f ca="1">VLOOKUP($A84,Scoring!$A$15:$R$233,2,FALSE)</f>
        <v>SLC B15</v>
      </c>
      <c r="C84" s="181" t="str">
        <f ca="1">VLOOKUP($A84,Scoring!$A$15:$R$233,3,FALSE)</f>
        <v xml:space="preserve">6.8 Pre-con SWW: Outputs
Information on the status of various pre-construction engineering activities in relation to a prospective SWW scheme. </v>
      </c>
      <c r="D84" s="193"/>
      <c r="E84" s="120" t="str">
        <f>VLOOKUP($A84,Scoring!$A$16:$R$233,Scoring!$D$234,FALSE)</f>
        <v/>
      </c>
      <c r="F84" s="193"/>
      <c r="G84" s="120" t="str">
        <f>VLOOKUP($A84,Scoring!$A$16:$R$233,Scoring!$P$234,FALSE)</f>
        <v/>
      </c>
      <c r="H84" s="193"/>
      <c r="I84" s="120" t="str">
        <f ca="1">VLOOKUP($A84,Scoring!$A$16:$R$233,Scoring!$R$234,FALSE)</f>
        <v>-</v>
      </c>
      <c r="J84" s="123" t="str">
        <f t="shared" si="4"/>
        <v>-</v>
      </c>
      <c r="K84" s="122" t="str">
        <f t="shared" si="0"/>
        <v/>
      </c>
      <c r="L84" s="122" t="str">
        <f t="shared" si="1"/>
        <v/>
      </c>
      <c r="M84" s="238"/>
      <c r="N84" s="238"/>
      <c r="O84" s="240"/>
      <c r="P84" s="121" t="str">
        <f t="shared" si="5"/>
        <v>-</v>
      </c>
      <c r="Q84" s="122" t="str">
        <f t="shared" si="2"/>
        <v/>
      </c>
      <c r="R84" s="122" t="str">
        <f t="shared" si="3"/>
        <v/>
      </c>
      <c r="S84" s="238"/>
      <c r="T84" s="238"/>
      <c r="U84" s="240"/>
      <c r="V84" s="2"/>
      <c r="W84" s="194"/>
      <c r="X84" s="195"/>
      <c r="Y84" s="195"/>
      <c r="Z84" s="195"/>
      <c r="AA84" s="195"/>
      <c r="AB84" s="195"/>
      <c r="AC84" s="195"/>
      <c r="AD84" s="195"/>
      <c r="AE84" s="195"/>
      <c r="AF84" s="195"/>
      <c r="AG84" s="195"/>
      <c r="AH84" s="195"/>
      <c r="AI84" s="196"/>
      <c r="AJ84" s="202"/>
      <c r="AK84" s="194"/>
      <c r="AL84" s="195"/>
      <c r="AM84" s="195"/>
      <c r="AN84" s="195"/>
      <c r="AO84" s="195"/>
      <c r="AP84" s="195"/>
      <c r="AQ84" s="195"/>
      <c r="AR84" s="195"/>
      <c r="AS84" s="195"/>
      <c r="AT84" s="195"/>
      <c r="AU84" s="195"/>
      <c r="AV84" s="195"/>
      <c r="AW84" s="196"/>
    </row>
    <row r="85" spans="1:49" s="71" customFormat="1" ht="165.75" hidden="1" x14ac:dyDescent="0.2">
      <c r="A85" s="185">
        <v>62</v>
      </c>
      <c r="B85" s="181" t="str">
        <f ca="1">VLOOKUP($A85,Scoring!$A$15:$R$233,2,FALSE)</f>
        <v>SLC B15</v>
      </c>
      <c r="C85" s="181" t="str">
        <f ca="1">VLOOKUP($A85,Scoring!$A$15:$R$233,3,FALSE)</f>
        <v>6.9 SHE Trans Generation conns: Outputs
Information on forecast and delivered schemes that are subject to SHE Transmission’s generation connection volume driver specified in Special Condition 6F of SHE Transmission’s Electricity Transmission Licence. This information will allow us to adjust the baseline to reflect the forecast and actual capability delivered.</v>
      </c>
      <c r="D85" s="193"/>
      <c r="E85" s="120" t="str">
        <f>VLOOKUP($A85,Scoring!$A$16:$R$233,Scoring!$D$234,FALSE)</f>
        <v/>
      </c>
      <c r="F85" s="193"/>
      <c r="G85" s="120" t="str">
        <f>VLOOKUP($A85,Scoring!$A$16:$R$233,Scoring!$P$234,FALSE)</f>
        <v/>
      </c>
      <c r="H85" s="193"/>
      <c r="I85" s="120" t="str">
        <f ca="1">VLOOKUP($A85,Scoring!$A$16:$R$233,Scoring!$R$234,FALSE)</f>
        <v>-</v>
      </c>
      <c r="J85" s="123" t="str">
        <f t="shared" si="4"/>
        <v>-</v>
      </c>
      <c r="K85" s="122" t="str">
        <f t="shared" si="0"/>
        <v/>
      </c>
      <c r="L85" s="122" t="str">
        <f t="shared" si="1"/>
        <v/>
      </c>
      <c r="M85" s="238"/>
      <c r="N85" s="238"/>
      <c r="O85" s="240"/>
      <c r="P85" s="121" t="str">
        <f t="shared" si="5"/>
        <v>-</v>
      </c>
      <c r="Q85" s="122" t="str">
        <f t="shared" si="2"/>
        <v/>
      </c>
      <c r="R85" s="122" t="str">
        <f t="shared" si="3"/>
        <v/>
      </c>
      <c r="S85" s="238"/>
      <c r="T85" s="238"/>
      <c r="U85" s="240"/>
      <c r="V85" s="2"/>
      <c r="W85" s="194"/>
      <c r="X85" s="195"/>
      <c r="Y85" s="195"/>
      <c r="Z85" s="195"/>
      <c r="AA85" s="195"/>
      <c r="AB85" s="195"/>
      <c r="AC85" s="195"/>
      <c r="AD85" s="195"/>
      <c r="AE85" s="195"/>
      <c r="AF85" s="195"/>
      <c r="AG85" s="195"/>
      <c r="AH85" s="195"/>
      <c r="AI85" s="196"/>
      <c r="AJ85" s="202"/>
      <c r="AK85" s="194"/>
      <c r="AL85" s="195"/>
      <c r="AM85" s="195"/>
      <c r="AN85" s="195"/>
      <c r="AO85" s="195"/>
      <c r="AP85" s="195"/>
      <c r="AQ85" s="195"/>
      <c r="AR85" s="195"/>
      <c r="AS85" s="195"/>
      <c r="AT85" s="195"/>
      <c r="AU85" s="195"/>
      <c r="AV85" s="195"/>
      <c r="AW85" s="196"/>
    </row>
    <row r="86" spans="1:49" s="71" customFormat="1" ht="114.75" hidden="1" x14ac:dyDescent="0.2">
      <c r="A86" s="185">
        <v>63</v>
      </c>
      <c r="B86" s="181" t="str">
        <f ca="1">VLOOKUP($A86,Scoring!$A$15:$R$233,2,FALSE)</f>
        <v>SLC B15</v>
      </c>
      <c r="C86" s="181" t="str">
        <f ca="1">VLOOKUP($A86,Scoring!$A$15:$R$233,3,FALSE)</f>
        <v xml:space="preserve">6.10 SPTL Generation sole: Outputs
Information on delivered sole use generation connection works that are subject to SPTL’s generation connection volume driver specified in Special Condition 6F of SPTL’s Transmission’s Electricity Transmission Licence. This </v>
      </c>
      <c r="D86" s="193"/>
      <c r="E86" s="120" t="str">
        <f>VLOOKUP($A86,Scoring!$A$16:$R$233,Scoring!$D$234,FALSE)</f>
        <v/>
      </c>
      <c r="F86" s="193"/>
      <c r="G86" s="120" t="str">
        <f>VLOOKUP($A86,Scoring!$A$16:$R$233,Scoring!$P$234,FALSE)</f>
        <v/>
      </c>
      <c r="H86" s="193"/>
      <c r="I86" s="120" t="str">
        <f ca="1">VLOOKUP($A86,Scoring!$A$16:$R$233,Scoring!$R$234,FALSE)</f>
        <v>-</v>
      </c>
      <c r="J86" s="123" t="str">
        <f t="shared" si="4"/>
        <v>-</v>
      </c>
      <c r="K86" s="122" t="str">
        <f t="shared" si="0"/>
        <v/>
      </c>
      <c r="L86" s="122" t="str">
        <f t="shared" si="1"/>
        <v/>
      </c>
      <c r="M86" s="238"/>
      <c r="N86" s="238"/>
      <c r="O86" s="240"/>
      <c r="P86" s="121" t="str">
        <f t="shared" si="5"/>
        <v>-</v>
      </c>
      <c r="Q86" s="122" t="str">
        <f t="shared" si="2"/>
        <v/>
      </c>
      <c r="R86" s="122" t="str">
        <f t="shared" si="3"/>
        <v/>
      </c>
      <c r="S86" s="238"/>
      <c r="T86" s="238"/>
      <c r="U86" s="240"/>
      <c r="V86" s="2"/>
      <c r="W86" s="194"/>
      <c r="X86" s="195"/>
      <c r="Y86" s="195"/>
      <c r="Z86" s="195"/>
      <c r="AA86" s="195"/>
      <c r="AB86" s="195"/>
      <c r="AC86" s="195"/>
      <c r="AD86" s="195"/>
      <c r="AE86" s="195"/>
      <c r="AF86" s="195"/>
      <c r="AG86" s="195"/>
      <c r="AH86" s="195"/>
      <c r="AI86" s="196"/>
      <c r="AJ86" s="202"/>
      <c r="AK86" s="194"/>
      <c r="AL86" s="195"/>
      <c r="AM86" s="195"/>
      <c r="AN86" s="195"/>
      <c r="AO86" s="195"/>
      <c r="AP86" s="195"/>
      <c r="AQ86" s="195"/>
      <c r="AR86" s="195"/>
      <c r="AS86" s="195"/>
      <c r="AT86" s="195"/>
      <c r="AU86" s="195"/>
      <c r="AV86" s="195"/>
      <c r="AW86" s="196"/>
    </row>
    <row r="87" spans="1:49" s="71" customFormat="1" ht="127.5" hidden="1" x14ac:dyDescent="0.2">
      <c r="A87" s="185">
        <v>64</v>
      </c>
      <c r="B87" s="181" t="str">
        <f ca="1">VLOOKUP($A87,Scoring!$A$15:$R$233,2,FALSE)</f>
        <v>SLC B15</v>
      </c>
      <c r="C87" s="181" t="str">
        <f ca="1">VLOOKUP($A87,Scoring!$A$15:$R$233,3,FALSE)</f>
        <v xml:space="preserve">6.10 SPTL Generation shared: Outputs
Information on delivered shared use generation connection works (collector schemes) that are subject to SPTL’s generation connection volume driver specified in Special Condition 6F of SPTL’s Transmission’s Electricity Transmission Licence. </v>
      </c>
      <c r="D87" s="193"/>
      <c r="E87" s="120" t="str">
        <f>VLOOKUP($A87,Scoring!$A$16:$R$233,Scoring!$D$234,FALSE)</f>
        <v/>
      </c>
      <c r="F87" s="193"/>
      <c r="G87" s="120" t="str">
        <f>VLOOKUP($A87,Scoring!$A$16:$R$233,Scoring!$P$234,FALSE)</f>
        <v/>
      </c>
      <c r="H87" s="193"/>
      <c r="I87" s="120" t="str">
        <f ca="1">VLOOKUP($A87,Scoring!$A$16:$R$233,Scoring!$R$234,FALSE)</f>
        <v>-</v>
      </c>
      <c r="J87" s="123" t="str">
        <f t="shared" si="4"/>
        <v>-</v>
      </c>
      <c r="K87" s="122" t="str">
        <f t="shared" si="0"/>
        <v/>
      </c>
      <c r="L87" s="122" t="str">
        <f t="shared" si="1"/>
        <v/>
      </c>
      <c r="M87" s="238"/>
      <c r="N87" s="238"/>
      <c r="O87" s="240"/>
      <c r="P87" s="121" t="str">
        <f t="shared" si="5"/>
        <v>-</v>
      </c>
      <c r="Q87" s="122" t="str">
        <f t="shared" si="2"/>
        <v/>
      </c>
      <c r="R87" s="122" t="str">
        <f t="shared" si="3"/>
        <v/>
      </c>
      <c r="S87" s="238"/>
      <c r="T87" s="238"/>
      <c r="U87" s="240"/>
      <c r="V87" s="2"/>
      <c r="W87" s="194"/>
      <c r="X87" s="195"/>
      <c r="Y87" s="195"/>
      <c r="Z87" s="195"/>
      <c r="AA87" s="195"/>
      <c r="AB87" s="195"/>
      <c r="AC87" s="195"/>
      <c r="AD87" s="195"/>
      <c r="AE87" s="195"/>
      <c r="AF87" s="195"/>
      <c r="AG87" s="195"/>
      <c r="AH87" s="195"/>
      <c r="AI87" s="196"/>
      <c r="AJ87" s="202"/>
      <c r="AK87" s="194"/>
      <c r="AL87" s="195"/>
      <c r="AM87" s="195"/>
      <c r="AN87" s="195"/>
      <c r="AO87" s="195"/>
      <c r="AP87" s="195"/>
      <c r="AQ87" s="195"/>
      <c r="AR87" s="195"/>
      <c r="AS87" s="195"/>
      <c r="AT87" s="195"/>
      <c r="AU87" s="195"/>
      <c r="AV87" s="195"/>
      <c r="AW87" s="196"/>
    </row>
    <row r="88" spans="1:49" s="71" customFormat="1" ht="89.25" hidden="1" x14ac:dyDescent="0.2">
      <c r="A88" s="185">
        <v>65</v>
      </c>
      <c r="B88" s="181" t="str">
        <f ca="1">VLOOKUP($A88,Scoring!$A$15:$R$233,2,FALSE)</f>
        <v>SLC B15</v>
      </c>
      <c r="C88" s="181" t="str">
        <f ca="1">VLOOKUP($A88,Scoring!$A$15:$R$233,3,FALSE)</f>
        <v xml:space="preserve">6.11 NGET Wider Works outputs: Outputs
Information required to operate the Wider Works volume driver set out in Special Condition 6J of NGET’s Electricity Transmission Licence.  </v>
      </c>
      <c r="D88" s="193"/>
      <c r="E88" s="120" t="str">
        <f>VLOOKUP($A88,Scoring!$A$16:$R$233,Scoring!$D$234,FALSE)</f>
        <v/>
      </c>
      <c r="F88" s="193"/>
      <c r="G88" s="120" t="str">
        <f>VLOOKUP($A88,Scoring!$A$16:$R$233,Scoring!$P$234,FALSE)</f>
        <v/>
      </c>
      <c r="H88" s="193"/>
      <c r="I88" s="120" t="str">
        <f ca="1">VLOOKUP($A88,Scoring!$A$16:$R$233,Scoring!$R$234,FALSE)</f>
        <v>-</v>
      </c>
      <c r="J88" s="123" t="str">
        <f t="shared" si="4"/>
        <v>-</v>
      </c>
      <c r="K88" s="122" t="str">
        <f t="shared" ref="K88:K151" si="6">IF($X88="Y",$X$237&amp;CHAR(10),"")
&amp;IF($Y88="Y",$Y$237&amp;CHAR(10),"")
&amp;IF($Z88="Y",$Z$237&amp;CHAR(10),"")
&amp;IF($AA88="Y",$AA$237&amp;CHAR(10),"")
&amp;IF($AB88="Y",$AB$237&amp;CHAR(10),"")
&amp;IF($AC88="Y",$AC$237&amp;CHAR(10),"")
&amp;IF($AD88="Y","Add.: "&amp;$AD$237&amp;CHAR(10),"")
&amp;IF($AE88="Y","Add.: "&amp;$AE$237,"")</f>
        <v/>
      </c>
      <c r="L88" s="122" t="str">
        <f t="shared" ref="L88:L151" si="7">IF($AF88="Y",$AF$237&amp;CHAR(10),"")
&amp;IF($AG88="Y",$AG$237&amp;CHAR(10),"")
&amp;IF($AH88="Y",$AH$237&amp;CHAR(10),"")
&amp;IF($AI88="Y",$AI$237&amp;CHAR(10),"")</f>
        <v/>
      </c>
      <c r="M88" s="238"/>
      <c r="N88" s="238"/>
      <c r="O88" s="240"/>
      <c r="P88" s="121" t="str">
        <f t="shared" si="5"/>
        <v>-</v>
      </c>
      <c r="Q88" s="122" t="str">
        <f t="shared" ref="Q88:Q151" si="8">IF($AL88="Y",$AL$237&amp;CHAR(10),"")
&amp;IF($AM88="Y",$AM$237&amp;CHAR(10),"")
&amp;IF($AN88="Y",$AN$237&amp;CHAR(10),"")
&amp;IF($AO88="Y",$AO$237&amp;CHAR(10),"")
&amp;IF($AP88="Y",$AP$237&amp;CHAR(10),"")
&amp;IF($AQ88="Y",$AQ$237&amp;CHAR(10),"")
&amp;IF($AR88="Y","Add.: "&amp;$AR$237&amp;CHAR(10),"")
&amp;IF($AS88="Y","Add.: "&amp;$AS$237,"")</f>
        <v/>
      </c>
      <c r="R88" s="122" t="str">
        <f t="shared" ref="R88:R151" si="9">IF($AT88="Y",$AT$237&amp;CHAR(10),"")
&amp;IF($AU88="Y",$AU$237&amp;CHAR(10),"")
&amp;IF($AV88="Y",$AV$237&amp;CHAR(10),"")
&amp;IF($AW88="Y",$AW$237&amp;CHAR(10),"")</f>
        <v/>
      </c>
      <c r="S88" s="238"/>
      <c r="T88" s="238"/>
      <c r="U88" s="240"/>
      <c r="V88" s="2"/>
      <c r="W88" s="194"/>
      <c r="X88" s="195"/>
      <c r="Y88" s="195"/>
      <c r="Z88" s="195"/>
      <c r="AA88" s="195"/>
      <c r="AB88" s="195"/>
      <c r="AC88" s="195"/>
      <c r="AD88" s="195"/>
      <c r="AE88" s="195"/>
      <c r="AF88" s="195"/>
      <c r="AG88" s="195"/>
      <c r="AH88" s="195"/>
      <c r="AI88" s="196"/>
      <c r="AJ88" s="202"/>
      <c r="AK88" s="194"/>
      <c r="AL88" s="195"/>
      <c r="AM88" s="195"/>
      <c r="AN88" s="195"/>
      <c r="AO88" s="195"/>
      <c r="AP88" s="195"/>
      <c r="AQ88" s="195"/>
      <c r="AR88" s="195"/>
      <c r="AS88" s="195"/>
      <c r="AT88" s="195"/>
      <c r="AU88" s="195"/>
      <c r="AV88" s="195"/>
      <c r="AW88" s="196"/>
    </row>
    <row r="89" spans="1:49" s="71" customFormat="1" ht="89.25" hidden="1" x14ac:dyDescent="0.2">
      <c r="A89" s="185">
        <v>66</v>
      </c>
      <c r="B89" s="181" t="str">
        <f ca="1">VLOOKUP($A89,Scoring!$A$15:$R$233,2,FALSE)</f>
        <v>SLC B15</v>
      </c>
      <c r="C89" s="181" t="str">
        <f ca="1">VLOOKUP($A89,Scoring!$A$15:$R$233,3,FALSE)</f>
        <v>6.12 NGET planning requirements: Outputs
Scheme output information for DNO schemes and undergrounding provisions that are required as part of the planning process.</v>
      </c>
      <c r="D89" s="193"/>
      <c r="E89" s="120" t="str">
        <f>VLOOKUP($A89,Scoring!$A$16:$R$233,Scoring!$D$234,FALSE)</f>
        <v/>
      </c>
      <c r="F89" s="193"/>
      <c r="G89" s="120" t="str">
        <f>VLOOKUP($A89,Scoring!$A$16:$R$233,Scoring!$P$234,FALSE)</f>
        <v/>
      </c>
      <c r="H89" s="193"/>
      <c r="I89" s="120" t="str">
        <f ca="1">VLOOKUP($A89,Scoring!$A$16:$R$233,Scoring!$R$234,FALSE)</f>
        <v>-</v>
      </c>
      <c r="J89" s="123" t="str">
        <f t="shared" ref="J89:J152" si="10">IF(W89="","-",W89)</f>
        <v>-</v>
      </c>
      <c r="K89" s="122" t="str">
        <f t="shared" si="6"/>
        <v/>
      </c>
      <c r="L89" s="122" t="str">
        <f t="shared" si="7"/>
        <v/>
      </c>
      <c r="M89" s="238"/>
      <c r="N89" s="238"/>
      <c r="O89" s="240"/>
      <c r="P89" s="121" t="str">
        <f t="shared" ref="P89:P152" si="11">IF(AK89="","-",AK89)</f>
        <v>-</v>
      </c>
      <c r="Q89" s="122" t="str">
        <f t="shared" si="8"/>
        <v/>
      </c>
      <c r="R89" s="122" t="str">
        <f t="shared" si="9"/>
        <v/>
      </c>
      <c r="S89" s="238"/>
      <c r="T89" s="238"/>
      <c r="U89" s="240"/>
      <c r="V89" s="2"/>
      <c r="W89" s="194"/>
      <c r="X89" s="195"/>
      <c r="Y89" s="195"/>
      <c r="Z89" s="195"/>
      <c r="AA89" s="195"/>
      <c r="AB89" s="195"/>
      <c r="AC89" s="195"/>
      <c r="AD89" s="195"/>
      <c r="AE89" s="195"/>
      <c r="AF89" s="195"/>
      <c r="AG89" s="195"/>
      <c r="AH89" s="195"/>
      <c r="AI89" s="196"/>
      <c r="AJ89" s="202"/>
      <c r="AK89" s="194"/>
      <c r="AL89" s="195"/>
      <c r="AM89" s="195"/>
      <c r="AN89" s="195"/>
      <c r="AO89" s="195"/>
      <c r="AP89" s="195"/>
      <c r="AQ89" s="195"/>
      <c r="AR89" s="195"/>
      <c r="AS89" s="195"/>
      <c r="AT89" s="195"/>
      <c r="AU89" s="195"/>
      <c r="AV89" s="195"/>
      <c r="AW89" s="196"/>
    </row>
    <row r="90" spans="1:49" s="71" customFormat="1" ht="127.5" hidden="1" x14ac:dyDescent="0.2">
      <c r="A90" s="185">
        <v>67</v>
      </c>
      <c r="B90" s="181" t="str">
        <f ca="1">VLOOKUP($A90,Scoring!$A$15:$R$233,2,FALSE)</f>
        <v>SLC B15, covering: 
2L (part), 6F (part), 6L (part)</v>
      </c>
      <c r="C90" s="181" t="str">
        <f ca="1">VLOOKUP($A90,Scoring!$A$15:$R$233,3,FALSE)</f>
        <v xml:space="preserve">6.13 NGET Local Generation: Outputs
Information on the actual outputs and expenditure associated with the local generation (shared use) volume driver set out in Special Condition 6F of NGET’s Electricity Transmission Licence. This information will allow us to adjust the licensee’s baseline to reflect the actual outputs delivered. </v>
      </c>
      <c r="D90" s="193"/>
      <c r="E90" s="120" t="str">
        <f>VLOOKUP($A90,Scoring!$A$16:$R$233,Scoring!$D$234,FALSE)</f>
        <v/>
      </c>
      <c r="F90" s="193"/>
      <c r="G90" s="120" t="str">
        <f>VLOOKUP($A90,Scoring!$A$16:$R$233,Scoring!$P$234,FALSE)</f>
        <v/>
      </c>
      <c r="H90" s="193"/>
      <c r="I90" s="120" t="str">
        <f ca="1">VLOOKUP($A90,Scoring!$A$16:$R$233,Scoring!$R$234,FALSE)</f>
        <v>-</v>
      </c>
      <c r="J90" s="123" t="str">
        <f t="shared" si="10"/>
        <v>-</v>
      </c>
      <c r="K90" s="122" t="str">
        <f t="shared" si="6"/>
        <v/>
      </c>
      <c r="L90" s="122" t="str">
        <f t="shared" si="7"/>
        <v/>
      </c>
      <c r="M90" s="238"/>
      <c r="N90" s="238"/>
      <c r="O90" s="240"/>
      <c r="P90" s="121" t="str">
        <f t="shared" si="11"/>
        <v>-</v>
      </c>
      <c r="Q90" s="122" t="str">
        <f t="shared" si="8"/>
        <v/>
      </c>
      <c r="R90" s="122" t="str">
        <f t="shared" si="9"/>
        <v/>
      </c>
      <c r="S90" s="238"/>
      <c r="T90" s="238"/>
      <c r="U90" s="240"/>
      <c r="V90" s="2"/>
      <c r="W90" s="194"/>
      <c r="X90" s="195"/>
      <c r="Y90" s="195"/>
      <c r="Z90" s="195"/>
      <c r="AA90" s="195"/>
      <c r="AB90" s="195"/>
      <c r="AC90" s="195"/>
      <c r="AD90" s="195"/>
      <c r="AE90" s="195"/>
      <c r="AF90" s="195"/>
      <c r="AG90" s="195"/>
      <c r="AH90" s="195"/>
      <c r="AI90" s="196"/>
      <c r="AJ90" s="202"/>
      <c r="AK90" s="194"/>
      <c r="AL90" s="195"/>
      <c r="AM90" s="195"/>
      <c r="AN90" s="195"/>
      <c r="AO90" s="195"/>
      <c r="AP90" s="195"/>
      <c r="AQ90" s="195"/>
      <c r="AR90" s="195"/>
      <c r="AS90" s="195"/>
      <c r="AT90" s="195"/>
      <c r="AU90" s="195"/>
      <c r="AV90" s="195"/>
      <c r="AW90" s="196"/>
    </row>
    <row r="91" spans="1:49" s="71" customFormat="1" ht="89.25" hidden="1" x14ac:dyDescent="0.2">
      <c r="A91" s="185">
        <v>68</v>
      </c>
      <c r="B91" s="181" t="str">
        <f ca="1">VLOOKUP($A91,Scoring!$A$15:$R$233,2,FALSE)</f>
        <v>SLC B15, covering: 
2L (part), 6F (part), 6I (part)</v>
      </c>
      <c r="C91" s="181" t="str">
        <f ca="1">VLOOKUP($A91,Scoring!$A$15:$R$233,3,FALSE)</f>
        <v xml:space="preserve">6.14 NGET Local Demand: Outputs
Information on the actual outputs and expenditure associated with the local demand volume driver set out in Special Condition 6L of NGET’s Electricity Transmission Licence. </v>
      </c>
      <c r="D91" s="193"/>
      <c r="E91" s="120" t="str">
        <f>VLOOKUP($A91,Scoring!$A$16:$R$233,Scoring!$D$234,FALSE)</f>
        <v/>
      </c>
      <c r="F91" s="193"/>
      <c r="G91" s="120" t="str">
        <f>VLOOKUP($A91,Scoring!$A$16:$R$233,Scoring!$P$234,FALSE)</f>
        <v/>
      </c>
      <c r="H91" s="193"/>
      <c r="I91" s="120" t="str">
        <f ca="1">VLOOKUP($A91,Scoring!$A$16:$R$233,Scoring!$R$234,FALSE)</f>
        <v>-</v>
      </c>
      <c r="J91" s="123" t="str">
        <f t="shared" si="10"/>
        <v>-</v>
      </c>
      <c r="K91" s="122" t="str">
        <f t="shared" si="6"/>
        <v/>
      </c>
      <c r="L91" s="122" t="str">
        <f t="shared" si="7"/>
        <v/>
      </c>
      <c r="M91" s="238"/>
      <c r="N91" s="238"/>
      <c r="O91" s="240"/>
      <c r="P91" s="121" t="str">
        <f t="shared" si="11"/>
        <v>-</v>
      </c>
      <c r="Q91" s="122" t="str">
        <f t="shared" si="8"/>
        <v/>
      </c>
      <c r="R91" s="122" t="str">
        <f t="shared" si="9"/>
        <v/>
      </c>
      <c r="S91" s="238"/>
      <c r="T91" s="238"/>
      <c r="U91" s="240"/>
      <c r="V91" s="2"/>
      <c r="W91" s="194"/>
      <c r="X91" s="195"/>
      <c r="Y91" s="195"/>
      <c r="Z91" s="195"/>
      <c r="AA91" s="195"/>
      <c r="AB91" s="195"/>
      <c r="AC91" s="195"/>
      <c r="AD91" s="195"/>
      <c r="AE91" s="195"/>
      <c r="AF91" s="195"/>
      <c r="AG91" s="195"/>
      <c r="AH91" s="195"/>
      <c r="AI91" s="196"/>
      <c r="AJ91" s="202"/>
      <c r="AK91" s="194"/>
      <c r="AL91" s="195"/>
      <c r="AM91" s="195"/>
      <c r="AN91" s="195"/>
      <c r="AO91" s="195"/>
      <c r="AP91" s="195"/>
      <c r="AQ91" s="195"/>
      <c r="AR91" s="195"/>
      <c r="AS91" s="195"/>
      <c r="AT91" s="195"/>
      <c r="AU91" s="195"/>
      <c r="AV91" s="195"/>
      <c r="AW91" s="196"/>
    </row>
    <row r="92" spans="1:49" s="71" customFormat="1" ht="89.25" hidden="1" x14ac:dyDescent="0.2">
      <c r="A92" s="185">
        <v>69</v>
      </c>
      <c r="B92" s="181" t="str">
        <f ca="1">VLOOKUP($A92,Scoring!$A$15:$R$233,2,FALSE)</f>
        <v>SLC B15, covering:
2L (part)</v>
      </c>
      <c r="C92" s="181" t="str">
        <f ca="1">VLOOKUP($A92,Scoring!$A$15:$R$233,3,FALSE)</f>
        <v>6.15.1 NOMs detail: Outputs
Secondary deliverable information on current asset health and replacement priorities to assess performance against business plans and reported expenditure.</v>
      </c>
      <c r="D92" s="193"/>
      <c r="E92" s="120" t="str">
        <f>VLOOKUP($A92,Scoring!$A$16:$R$233,Scoring!$D$234,FALSE)</f>
        <v/>
      </c>
      <c r="F92" s="193"/>
      <c r="G92" s="120" t="str">
        <f>VLOOKUP($A92,Scoring!$A$16:$R$233,Scoring!$P$234,FALSE)</f>
        <v/>
      </c>
      <c r="H92" s="193"/>
      <c r="I92" s="120" t="str">
        <f ca="1">VLOOKUP($A92,Scoring!$A$16:$R$233,Scoring!$R$234,FALSE)</f>
        <v>-</v>
      </c>
      <c r="J92" s="123" t="str">
        <f t="shared" si="10"/>
        <v>-</v>
      </c>
      <c r="K92" s="122" t="str">
        <f t="shared" si="6"/>
        <v/>
      </c>
      <c r="L92" s="122" t="str">
        <f t="shared" si="7"/>
        <v/>
      </c>
      <c r="M92" s="238"/>
      <c r="N92" s="238"/>
      <c r="O92" s="240"/>
      <c r="P92" s="121" t="str">
        <f t="shared" si="11"/>
        <v>-</v>
      </c>
      <c r="Q92" s="122" t="str">
        <f t="shared" si="8"/>
        <v/>
      </c>
      <c r="R92" s="122" t="str">
        <f t="shared" si="9"/>
        <v/>
      </c>
      <c r="S92" s="238"/>
      <c r="T92" s="238"/>
      <c r="U92" s="240"/>
      <c r="V92" s="2"/>
      <c r="W92" s="194"/>
      <c r="X92" s="195"/>
      <c r="Y92" s="195"/>
      <c r="Z92" s="195"/>
      <c r="AA92" s="195"/>
      <c r="AB92" s="195"/>
      <c r="AC92" s="195"/>
      <c r="AD92" s="195"/>
      <c r="AE92" s="195"/>
      <c r="AF92" s="195"/>
      <c r="AG92" s="195"/>
      <c r="AH92" s="195"/>
      <c r="AI92" s="196"/>
      <c r="AJ92" s="202"/>
      <c r="AK92" s="194"/>
      <c r="AL92" s="195"/>
      <c r="AM92" s="195"/>
      <c r="AN92" s="195"/>
      <c r="AO92" s="195"/>
      <c r="AP92" s="195"/>
      <c r="AQ92" s="195"/>
      <c r="AR92" s="195"/>
      <c r="AS92" s="195"/>
      <c r="AT92" s="195"/>
      <c r="AU92" s="195"/>
      <c r="AV92" s="195"/>
      <c r="AW92" s="196"/>
    </row>
    <row r="93" spans="1:49" s="71" customFormat="1" ht="76.5" hidden="1" x14ac:dyDescent="0.2">
      <c r="A93" s="185">
        <v>70</v>
      </c>
      <c r="B93" s="181" t="str">
        <f ca="1">VLOOKUP($A93,Scoring!$A$15:$R$233,2,FALSE)</f>
        <v>SLC B15, covering:
2L (part), 2M (part)</v>
      </c>
      <c r="C93" s="181" t="str">
        <f ca="1">VLOOKUP($A93,Scoring!$A$15:$R$233,3,FALSE)</f>
        <v>6.15.2 NOMs RP: Outputs
Secondary deliverable information on replacement priorities to assess performance against business plans and reported expenditure.</v>
      </c>
      <c r="D93" s="193"/>
      <c r="E93" s="120" t="str">
        <f>VLOOKUP($A93,Scoring!$A$16:$R$233,Scoring!$D$234,FALSE)</f>
        <v/>
      </c>
      <c r="F93" s="193"/>
      <c r="G93" s="120" t="str">
        <f>VLOOKUP($A93,Scoring!$A$16:$R$233,Scoring!$P$234,FALSE)</f>
        <v/>
      </c>
      <c r="H93" s="193"/>
      <c r="I93" s="120" t="str">
        <f ca="1">VLOOKUP($A93,Scoring!$A$16:$R$233,Scoring!$R$234,FALSE)</f>
        <v>-</v>
      </c>
      <c r="J93" s="123" t="str">
        <f t="shared" si="10"/>
        <v>-</v>
      </c>
      <c r="K93" s="122" t="str">
        <f t="shared" si="6"/>
        <v/>
      </c>
      <c r="L93" s="122" t="str">
        <f t="shared" si="7"/>
        <v/>
      </c>
      <c r="M93" s="238"/>
      <c r="N93" s="238"/>
      <c r="O93" s="240"/>
      <c r="P93" s="121" t="str">
        <f t="shared" si="11"/>
        <v>-</v>
      </c>
      <c r="Q93" s="122" t="str">
        <f t="shared" si="8"/>
        <v/>
      </c>
      <c r="R93" s="122" t="str">
        <f t="shared" si="9"/>
        <v/>
      </c>
      <c r="S93" s="238"/>
      <c r="T93" s="238"/>
      <c r="U93" s="240"/>
      <c r="V93" s="2"/>
      <c r="W93" s="194"/>
      <c r="X93" s="195"/>
      <c r="Y93" s="195"/>
      <c r="Z93" s="195"/>
      <c r="AA93" s="195"/>
      <c r="AB93" s="195"/>
      <c r="AC93" s="195"/>
      <c r="AD93" s="195"/>
      <c r="AE93" s="195"/>
      <c r="AF93" s="195"/>
      <c r="AG93" s="195"/>
      <c r="AH93" s="195"/>
      <c r="AI93" s="196"/>
      <c r="AJ93" s="202"/>
      <c r="AK93" s="194"/>
      <c r="AL93" s="195"/>
      <c r="AM93" s="195"/>
      <c r="AN93" s="195"/>
      <c r="AO93" s="195"/>
      <c r="AP93" s="195"/>
      <c r="AQ93" s="195"/>
      <c r="AR93" s="195"/>
      <c r="AS93" s="195"/>
      <c r="AT93" s="195"/>
      <c r="AU93" s="195"/>
      <c r="AV93" s="195"/>
      <c r="AW93" s="196"/>
    </row>
    <row r="94" spans="1:49" s="71" customFormat="1" ht="76.5" hidden="1" x14ac:dyDescent="0.2">
      <c r="A94" s="185">
        <v>71</v>
      </c>
      <c r="B94" s="181" t="str">
        <f ca="1">VLOOKUP($A94,Scoring!$A$15:$R$233,2,FALSE)</f>
        <v>SLC B15</v>
      </c>
      <c r="C94" s="181" t="str">
        <f ca="1">VLOOKUP($A94,Scoring!$A$15:$R$233,3,FALSE)</f>
        <v xml:space="preserve">6.16.1 Criticality Substations: Outputs
Criticality information on substation assets as part of network output measures. </v>
      </c>
      <c r="D94" s="193"/>
      <c r="E94" s="120" t="str">
        <f>VLOOKUP($A94,Scoring!$A$16:$R$233,Scoring!$D$234,FALSE)</f>
        <v/>
      </c>
      <c r="F94" s="193"/>
      <c r="G94" s="120" t="str">
        <f>VLOOKUP($A94,Scoring!$A$16:$R$233,Scoring!$P$234,FALSE)</f>
        <v/>
      </c>
      <c r="H94" s="193"/>
      <c r="I94" s="120" t="str">
        <f ca="1">VLOOKUP($A94,Scoring!$A$16:$R$233,Scoring!$R$234,FALSE)</f>
        <v>-</v>
      </c>
      <c r="J94" s="123" t="str">
        <f t="shared" si="10"/>
        <v>-</v>
      </c>
      <c r="K94" s="122" t="str">
        <f t="shared" si="6"/>
        <v/>
      </c>
      <c r="L94" s="122" t="str">
        <f t="shared" si="7"/>
        <v/>
      </c>
      <c r="M94" s="238"/>
      <c r="N94" s="238"/>
      <c r="O94" s="240"/>
      <c r="P94" s="121" t="str">
        <f t="shared" si="11"/>
        <v>-</v>
      </c>
      <c r="Q94" s="122" t="str">
        <f t="shared" si="8"/>
        <v/>
      </c>
      <c r="R94" s="122" t="str">
        <f t="shared" si="9"/>
        <v/>
      </c>
      <c r="S94" s="238"/>
      <c r="T94" s="238"/>
      <c r="U94" s="240"/>
      <c r="V94" s="2"/>
      <c r="W94" s="194"/>
      <c r="X94" s="195"/>
      <c r="Y94" s="195"/>
      <c r="Z94" s="195"/>
      <c r="AA94" s="195"/>
      <c r="AB94" s="195"/>
      <c r="AC94" s="195"/>
      <c r="AD94" s="195"/>
      <c r="AE94" s="195"/>
      <c r="AF94" s="195"/>
      <c r="AG94" s="195"/>
      <c r="AH94" s="195"/>
      <c r="AI94" s="196"/>
      <c r="AJ94" s="202"/>
      <c r="AK94" s="194"/>
      <c r="AL94" s="195"/>
      <c r="AM94" s="195"/>
      <c r="AN94" s="195"/>
      <c r="AO94" s="195"/>
      <c r="AP94" s="195"/>
      <c r="AQ94" s="195"/>
      <c r="AR94" s="195"/>
      <c r="AS94" s="195"/>
      <c r="AT94" s="195"/>
      <c r="AU94" s="195"/>
      <c r="AV94" s="195"/>
      <c r="AW94" s="196"/>
    </row>
    <row r="95" spans="1:49" s="71" customFormat="1" ht="51" hidden="1" x14ac:dyDescent="0.2">
      <c r="A95" s="185">
        <v>72</v>
      </c>
      <c r="B95" s="181" t="str">
        <f ca="1">VLOOKUP($A95,Scoring!$A$15:$R$233,2,FALSE)</f>
        <v>SLC B15</v>
      </c>
      <c r="C95" s="181" t="str">
        <f ca="1">VLOOKUP($A95,Scoring!$A$15:$R$233,3,FALSE)</f>
        <v xml:space="preserve">6.16.2 Criticality Circuits: Outputs
Criticality information on circuits as part of network output measures. </v>
      </c>
      <c r="D95" s="193"/>
      <c r="E95" s="120" t="str">
        <f>VLOOKUP($A95,Scoring!$A$16:$R$233,Scoring!$D$234,FALSE)</f>
        <v/>
      </c>
      <c r="F95" s="193"/>
      <c r="G95" s="120" t="str">
        <f>VLOOKUP($A95,Scoring!$A$16:$R$233,Scoring!$P$234,FALSE)</f>
        <v/>
      </c>
      <c r="H95" s="193"/>
      <c r="I95" s="120" t="str">
        <f ca="1">VLOOKUP($A95,Scoring!$A$16:$R$233,Scoring!$R$234,FALSE)</f>
        <v>-</v>
      </c>
      <c r="J95" s="123" t="str">
        <f t="shared" si="10"/>
        <v>-</v>
      </c>
      <c r="K95" s="122" t="str">
        <f t="shared" si="6"/>
        <v/>
      </c>
      <c r="L95" s="122" t="str">
        <f t="shared" si="7"/>
        <v/>
      </c>
      <c r="M95" s="238"/>
      <c r="N95" s="238"/>
      <c r="O95" s="240"/>
      <c r="P95" s="121" t="str">
        <f t="shared" si="11"/>
        <v>-</v>
      </c>
      <c r="Q95" s="122" t="str">
        <f t="shared" si="8"/>
        <v/>
      </c>
      <c r="R95" s="122" t="str">
        <f t="shared" si="9"/>
        <v/>
      </c>
      <c r="S95" s="238"/>
      <c r="T95" s="238"/>
      <c r="U95" s="240"/>
      <c r="V95" s="2"/>
      <c r="W95" s="194"/>
      <c r="X95" s="195"/>
      <c r="Y95" s="195"/>
      <c r="Z95" s="195"/>
      <c r="AA95" s="195"/>
      <c r="AB95" s="195"/>
      <c r="AC95" s="195"/>
      <c r="AD95" s="195"/>
      <c r="AE95" s="195"/>
      <c r="AF95" s="195"/>
      <c r="AG95" s="195"/>
      <c r="AH95" s="195"/>
      <c r="AI95" s="196"/>
      <c r="AJ95" s="202"/>
      <c r="AK95" s="194"/>
      <c r="AL95" s="195"/>
      <c r="AM95" s="195"/>
      <c r="AN95" s="195"/>
      <c r="AO95" s="195"/>
      <c r="AP95" s="195"/>
      <c r="AQ95" s="195"/>
      <c r="AR95" s="195"/>
      <c r="AS95" s="195"/>
      <c r="AT95" s="195"/>
      <c r="AU95" s="195"/>
      <c r="AV95" s="195"/>
      <c r="AW95" s="196"/>
    </row>
    <row r="96" spans="1:49" s="71" customFormat="1" ht="51" hidden="1" x14ac:dyDescent="0.2">
      <c r="A96" s="185">
        <v>73</v>
      </c>
      <c r="B96" s="181" t="str">
        <f ca="1">VLOOKUP($A96,Scoring!$A$15:$R$233,2,FALSE)</f>
        <v>SLC B15</v>
      </c>
      <c r="C96" s="181" t="str">
        <f ca="1">VLOOKUP($A96,Scoring!$A$15:$R$233,3,FALSE)</f>
        <v xml:space="preserve">6.16.3 Criticality SP: Outputs
System criticality information as part of network output measures. </v>
      </c>
      <c r="D96" s="193"/>
      <c r="E96" s="120" t="str">
        <f>VLOOKUP($A96,Scoring!$A$16:$R$233,Scoring!$D$234,FALSE)</f>
        <v/>
      </c>
      <c r="F96" s="193"/>
      <c r="G96" s="120" t="str">
        <f>VLOOKUP($A96,Scoring!$A$16:$R$233,Scoring!$P$234,FALSE)</f>
        <v/>
      </c>
      <c r="H96" s="193"/>
      <c r="I96" s="120" t="str">
        <f ca="1">VLOOKUP($A96,Scoring!$A$16:$R$233,Scoring!$R$234,FALSE)</f>
        <v>-</v>
      </c>
      <c r="J96" s="123" t="str">
        <f t="shared" si="10"/>
        <v>-</v>
      </c>
      <c r="K96" s="122" t="str">
        <f t="shared" si="6"/>
        <v/>
      </c>
      <c r="L96" s="122" t="str">
        <f t="shared" si="7"/>
        <v/>
      </c>
      <c r="M96" s="238"/>
      <c r="N96" s="238"/>
      <c r="O96" s="240"/>
      <c r="P96" s="121" t="str">
        <f t="shared" si="11"/>
        <v>-</v>
      </c>
      <c r="Q96" s="122" t="str">
        <f t="shared" si="8"/>
        <v/>
      </c>
      <c r="R96" s="122" t="str">
        <f t="shared" si="9"/>
        <v/>
      </c>
      <c r="S96" s="238"/>
      <c r="T96" s="238"/>
      <c r="U96" s="240"/>
      <c r="V96" s="2"/>
      <c r="W96" s="194"/>
      <c r="X96" s="195"/>
      <c r="Y96" s="195"/>
      <c r="Z96" s="195"/>
      <c r="AA96" s="195"/>
      <c r="AB96" s="195"/>
      <c r="AC96" s="195"/>
      <c r="AD96" s="195"/>
      <c r="AE96" s="195"/>
      <c r="AF96" s="195"/>
      <c r="AG96" s="195"/>
      <c r="AH96" s="195"/>
      <c r="AI96" s="196"/>
      <c r="AJ96" s="202"/>
      <c r="AK96" s="194"/>
      <c r="AL96" s="195"/>
      <c r="AM96" s="195"/>
      <c r="AN96" s="195"/>
      <c r="AO96" s="195"/>
      <c r="AP96" s="195"/>
      <c r="AQ96" s="195"/>
      <c r="AR96" s="195"/>
      <c r="AS96" s="195"/>
      <c r="AT96" s="195"/>
      <c r="AU96" s="195"/>
      <c r="AV96" s="195"/>
      <c r="AW96" s="196"/>
    </row>
    <row r="97" spans="1:49" s="71" customFormat="1" ht="63.75" hidden="1" x14ac:dyDescent="0.2">
      <c r="A97" s="185">
        <v>74</v>
      </c>
      <c r="B97" s="181" t="str">
        <f ca="1">VLOOKUP($A97,Scoring!$A$15:$R$233,2,FALSE)</f>
        <v>SLC B15</v>
      </c>
      <c r="C97" s="181" t="str">
        <f ca="1">VLOOKUP($A97,Scoring!$A$15:$R$233,3,FALSE)</f>
        <v xml:space="preserve">6.17 Flood Mitigation: Outputs
Summarise work being undertaken to mitigate the risk of substation flooding. </v>
      </c>
      <c r="D97" s="193"/>
      <c r="E97" s="120" t="str">
        <f>VLOOKUP($A97,Scoring!$A$16:$R$233,Scoring!$D$234,FALSE)</f>
        <v/>
      </c>
      <c r="F97" s="193"/>
      <c r="G97" s="120" t="str">
        <f>VLOOKUP($A97,Scoring!$A$16:$R$233,Scoring!$P$234,FALSE)</f>
        <v/>
      </c>
      <c r="H97" s="193"/>
      <c r="I97" s="120" t="str">
        <f ca="1">VLOOKUP($A97,Scoring!$A$16:$R$233,Scoring!$R$234,FALSE)</f>
        <v>-</v>
      </c>
      <c r="J97" s="123" t="str">
        <f t="shared" si="10"/>
        <v>-</v>
      </c>
      <c r="K97" s="122" t="str">
        <f t="shared" si="6"/>
        <v/>
      </c>
      <c r="L97" s="122" t="str">
        <f t="shared" si="7"/>
        <v/>
      </c>
      <c r="M97" s="238"/>
      <c r="N97" s="238"/>
      <c r="O97" s="240"/>
      <c r="P97" s="121" t="str">
        <f t="shared" si="11"/>
        <v>-</v>
      </c>
      <c r="Q97" s="122" t="str">
        <f t="shared" si="8"/>
        <v/>
      </c>
      <c r="R97" s="122" t="str">
        <f t="shared" si="9"/>
        <v/>
      </c>
      <c r="S97" s="238"/>
      <c r="T97" s="238"/>
      <c r="U97" s="240"/>
      <c r="V97" s="2"/>
      <c r="W97" s="194"/>
      <c r="X97" s="195"/>
      <c r="Y97" s="195"/>
      <c r="Z97" s="195"/>
      <c r="AA97" s="195"/>
      <c r="AB97" s="195"/>
      <c r="AC97" s="195"/>
      <c r="AD97" s="195"/>
      <c r="AE97" s="195"/>
      <c r="AF97" s="195"/>
      <c r="AG97" s="195"/>
      <c r="AH97" s="195"/>
      <c r="AI97" s="196"/>
      <c r="AJ97" s="202"/>
      <c r="AK97" s="194"/>
      <c r="AL97" s="195"/>
      <c r="AM97" s="195"/>
      <c r="AN97" s="195"/>
      <c r="AO97" s="195"/>
      <c r="AP97" s="195"/>
      <c r="AQ97" s="195"/>
      <c r="AR97" s="195"/>
      <c r="AS97" s="195"/>
      <c r="AT97" s="195"/>
      <c r="AU97" s="195"/>
      <c r="AV97" s="195"/>
      <c r="AW97" s="196"/>
    </row>
    <row r="98" spans="1:49" s="71" customFormat="1" ht="38.25" hidden="1" x14ac:dyDescent="0.2">
      <c r="A98" s="185">
        <v>75</v>
      </c>
      <c r="B98" s="181" t="str">
        <f ca="1">VLOOKUP($A98,Scoring!$A$15:$R$233,2,FALSE)</f>
        <v>SLC B15</v>
      </c>
      <c r="C98" s="181" t="str">
        <f ca="1">VLOOKUP($A98,Scoring!$A$15:$R$233,3,FALSE)</f>
        <v>Revenue reporting RIGs
0</v>
      </c>
      <c r="D98" s="193"/>
      <c r="E98" s="120" t="str">
        <f>VLOOKUP($A98,Scoring!$A$16:$R$233,Scoring!$D$234,FALSE)</f>
        <v/>
      </c>
      <c r="F98" s="193"/>
      <c r="G98" s="120" t="str">
        <f>VLOOKUP($A98,Scoring!$A$16:$R$233,Scoring!$P$234,FALSE)</f>
        <v/>
      </c>
      <c r="H98" s="193"/>
      <c r="I98" s="120" t="str">
        <f ca="1">VLOOKUP($A98,Scoring!$A$16:$R$233,Scoring!$R$234,FALSE)</f>
        <v>-</v>
      </c>
      <c r="J98" s="123" t="str">
        <f t="shared" si="10"/>
        <v>-</v>
      </c>
      <c r="K98" s="122" t="str">
        <f t="shared" si="6"/>
        <v/>
      </c>
      <c r="L98" s="122" t="str">
        <f t="shared" si="7"/>
        <v/>
      </c>
      <c r="M98" s="238"/>
      <c r="N98" s="238"/>
      <c r="O98" s="240"/>
      <c r="P98" s="121" t="str">
        <f t="shared" si="11"/>
        <v>-</v>
      </c>
      <c r="Q98" s="122" t="str">
        <f t="shared" si="8"/>
        <v/>
      </c>
      <c r="R98" s="122" t="str">
        <f t="shared" si="9"/>
        <v/>
      </c>
      <c r="S98" s="238"/>
      <c r="T98" s="238"/>
      <c r="U98" s="240"/>
      <c r="V98" s="2"/>
      <c r="W98" s="194"/>
      <c r="X98" s="195"/>
      <c r="Y98" s="195"/>
      <c r="Z98" s="195"/>
      <c r="AA98" s="195"/>
      <c r="AB98" s="195"/>
      <c r="AC98" s="195"/>
      <c r="AD98" s="195"/>
      <c r="AE98" s="195"/>
      <c r="AF98" s="195"/>
      <c r="AG98" s="195"/>
      <c r="AH98" s="195"/>
      <c r="AI98" s="196"/>
      <c r="AJ98" s="202"/>
      <c r="AK98" s="194"/>
      <c r="AL98" s="195"/>
      <c r="AM98" s="195"/>
      <c r="AN98" s="195"/>
      <c r="AO98" s="195"/>
      <c r="AP98" s="195"/>
      <c r="AQ98" s="195"/>
      <c r="AR98" s="195"/>
      <c r="AS98" s="195"/>
      <c r="AT98" s="195"/>
      <c r="AU98" s="195"/>
      <c r="AV98" s="195"/>
      <c r="AW98" s="196"/>
    </row>
    <row r="99" spans="1:49" s="71" customFormat="1" ht="114.75" hidden="1" x14ac:dyDescent="0.2">
      <c r="A99" s="185">
        <v>76</v>
      </c>
      <c r="B99" s="181" t="str">
        <f ca="1">VLOOKUP($A99,Scoring!$A$15:$R$233,2,FALSE)</f>
        <v>SLC B15</v>
      </c>
      <c r="C99" s="181" t="str">
        <f ca="1">VLOOKUP($A99,Scoring!$A$15:$R$233,3,FALSE)</f>
        <v xml:space="preserve">6.6 Visual amenity outputs: Outputs
Information on the delivery of mitigation measures to improve the visual amenity of existing transmission infrastructure in Areas of Outstanding Natural Beauty, National Parks and National Scenic Areas (“designated areas”). </v>
      </c>
      <c r="D99" s="193"/>
      <c r="E99" s="120" t="str">
        <f>VLOOKUP($A99,Scoring!$A$16:$R$233,Scoring!$D$234,FALSE)</f>
        <v/>
      </c>
      <c r="F99" s="193"/>
      <c r="G99" s="120" t="str">
        <f>VLOOKUP($A99,Scoring!$A$16:$R$233,Scoring!$P$234,FALSE)</f>
        <v/>
      </c>
      <c r="H99" s="193"/>
      <c r="I99" s="120" t="str">
        <f ca="1">VLOOKUP($A99,Scoring!$A$16:$R$233,Scoring!$R$234,FALSE)</f>
        <v>-</v>
      </c>
      <c r="J99" s="123" t="str">
        <f t="shared" si="10"/>
        <v>-</v>
      </c>
      <c r="K99" s="122" t="str">
        <f t="shared" si="6"/>
        <v/>
      </c>
      <c r="L99" s="122" t="str">
        <f t="shared" si="7"/>
        <v/>
      </c>
      <c r="M99" s="238"/>
      <c r="N99" s="238"/>
      <c r="O99" s="240"/>
      <c r="P99" s="121" t="str">
        <f t="shared" si="11"/>
        <v>-</v>
      </c>
      <c r="Q99" s="122" t="str">
        <f t="shared" si="8"/>
        <v/>
      </c>
      <c r="R99" s="122" t="str">
        <f t="shared" si="9"/>
        <v/>
      </c>
      <c r="S99" s="238"/>
      <c r="T99" s="238"/>
      <c r="U99" s="240"/>
      <c r="V99" s="2"/>
      <c r="W99" s="194"/>
      <c r="X99" s="195"/>
      <c r="Y99" s="195"/>
      <c r="Z99" s="195"/>
      <c r="AA99" s="195"/>
      <c r="AB99" s="195"/>
      <c r="AC99" s="195"/>
      <c r="AD99" s="195"/>
      <c r="AE99" s="195"/>
      <c r="AF99" s="195"/>
      <c r="AG99" s="195"/>
      <c r="AH99" s="195"/>
      <c r="AI99" s="196"/>
      <c r="AJ99" s="202"/>
      <c r="AK99" s="194"/>
      <c r="AL99" s="195"/>
      <c r="AM99" s="195"/>
      <c r="AN99" s="195"/>
      <c r="AO99" s="195"/>
      <c r="AP99" s="195"/>
      <c r="AQ99" s="195"/>
      <c r="AR99" s="195"/>
      <c r="AS99" s="195"/>
      <c r="AT99" s="195"/>
      <c r="AU99" s="195"/>
      <c r="AV99" s="195"/>
      <c r="AW99" s="196"/>
    </row>
    <row r="100" spans="1:49" s="71" customFormat="1" ht="51" hidden="1" x14ac:dyDescent="0.2">
      <c r="A100" s="185">
        <v>77</v>
      </c>
      <c r="B100" s="181" t="str">
        <f ca="1">VLOOKUP($A100,Scoring!$A$15:$R$233,2,FALSE)</f>
        <v>SLC B1</v>
      </c>
      <c r="C100" s="181" t="str">
        <f ca="1">VLOOKUP($A100,Scoring!$A$15:$R$233,3,FALSE)</f>
        <v>Regulatory Accounts
Publication and production of regulatory accounts</v>
      </c>
      <c r="D100" s="193"/>
      <c r="E100" s="120" t="str">
        <f>VLOOKUP($A100,Scoring!$A$16:$R$233,Scoring!$D$234,FALSE)</f>
        <v/>
      </c>
      <c r="F100" s="193"/>
      <c r="G100" s="120" t="str">
        <f>VLOOKUP($A100,Scoring!$A$16:$R$233,Scoring!$P$234,FALSE)</f>
        <v/>
      </c>
      <c r="H100" s="193"/>
      <c r="I100" s="120" t="str">
        <f ca="1">VLOOKUP($A100,Scoring!$A$16:$R$233,Scoring!$R$234,FALSE)</f>
        <v>-</v>
      </c>
      <c r="J100" s="123" t="str">
        <f t="shared" si="10"/>
        <v>-</v>
      </c>
      <c r="K100" s="122" t="str">
        <f t="shared" si="6"/>
        <v/>
      </c>
      <c r="L100" s="122" t="str">
        <f t="shared" si="7"/>
        <v/>
      </c>
      <c r="M100" s="238"/>
      <c r="N100" s="238"/>
      <c r="O100" s="240"/>
      <c r="P100" s="121" t="str">
        <f t="shared" si="11"/>
        <v>-</v>
      </c>
      <c r="Q100" s="122" t="str">
        <f t="shared" si="8"/>
        <v/>
      </c>
      <c r="R100" s="122" t="str">
        <f t="shared" si="9"/>
        <v/>
      </c>
      <c r="S100" s="238"/>
      <c r="T100" s="238"/>
      <c r="U100" s="240"/>
      <c r="V100" s="2"/>
      <c r="W100" s="194"/>
      <c r="X100" s="195"/>
      <c r="Y100" s="195"/>
      <c r="Z100" s="195"/>
      <c r="AA100" s="195"/>
      <c r="AB100" s="195"/>
      <c r="AC100" s="195"/>
      <c r="AD100" s="195"/>
      <c r="AE100" s="195"/>
      <c r="AF100" s="195"/>
      <c r="AG100" s="195"/>
      <c r="AH100" s="195"/>
      <c r="AI100" s="196"/>
      <c r="AJ100" s="202"/>
      <c r="AK100" s="194"/>
      <c r="AL100" s="195"/>
      <c r="AM100" s="195"/>
      <c r="AN100" s="195"/>
      <c r="AO100" s="195"/>
      <c r="AP100" s="195"/>
      <c r="AQ100" s="195"/>
      <c r="AR100" s="195"/>
      <c r="AS100" s="195"/>
      <c r="AT100" s="195"/>
      <c r="AU100" s="195"/>
      <c r="AV100" s="195"/>
      <c r="AW100" s="196"/>
    </row>
    <row r="101" spans="1:49" s="71" customFormat="1" ht="89.25" hidden="1" x14ac:dyDescent="0.2">
      <c r="A101" s="185">
        <v>78</v>
      </c>
      <c r="B101" s="181" t="str">
        <f ca="1">VLOOKUP($A101,Scoring!$A$15:$R$233,2,FALSE)</f>
        <v>SLC B7</v>
      </c>
      <c r="C101" s="181" t="str">
        <f ca="1">VLOOKUP($A101,Scoring!$A$15:$R$233,3,FALSE)</f>
        <v xml:space="preserve">Availability of Resources
Certificate 1F, 2F, or 3F in relation to the licensee’s resources (under paragraph 2 of the condition) and accompanying documents required under paragraph 3.  </v>
      </c>
      <c r="D101" s="193"/>
      <c r="E101" s="120" t="str">
        <f>VLOOKUP($A101,Scoring!$A$16:$R$233,Scoring!$D$234,FALSE)</f>
        <v/>
      </c>
      <c r="F101" s="193"/>
      <c r="G101" s="120" t="str">
        <f>VLOOKUP($A101,Scoring!$A$16:$R$233,Scoring!$P$234,FALSE)</f>
        <v/>
      </c>
      <c r="H101" s="193"/>
      <c r="I101" s="120" t="str">
        <f ca="1">VLOOKUP($A101,Scoring!$A$16:$R$233,Scoring!$R$234,FALSE)</f>
        <v>-</v>
      </c>
      <c r="J101" s="123" t="str">
        <f t="shared" si="10"/>
        <v>-</v>
      </c>
      <c r="K101" s="122" t="str">
        <f t="shared" si="6"/>
        <v/>
      </c>
      <c r="L101" s="122" t="str">
        <f t="shared" si="7"/>
        <v/>
      </c>
      <c r="M101" s="238"/>
      <c r="N101" s="238"/>
      <c r="O101" s="240"/>
      <c r="P101" s="121" t="str">
        <f t="shared" si="11"/>
        <v>-</v>
      </c>
      <c r="Q101" s="122" t="str">
        <f t="shared" si="8"/>
        <v/>
      </c>
      <c r="R101" s="122" t="str">
        <f t="shared" si="9"/>
        <v/>
      </c>
      <c r="S101" s="238"/>
      <c r="T101" s="238"/>
      <c r="U101" s="240"/>
      <c r="V101" s="2"/>
      <c r="W101" s="194"/>
      <c r="X101" s="195"/>
      <c r="Y101" s="195"/>
      <c r="Z101" s="195"/>
      <c r="AA101" s="195"/>
      <c r="AB101" s="195"/>
      <c r="AC101" s="195"/>
      <c r="AD101" s="195"/>
      <c r="AE101" s="195"/>
      <c r="AF101" s="195"/>
      <c r="AG101" s="195"/>
      <c r="AH101" s="195"/>
      <c r="AI101" s="196"/>
      <c r="AJ101" s="202"/>
      <c r="AK101" s="194"/>
      <c r="AL101" s="195"/>
      <c r="AM101" s="195"/>
      <c r="AN101" s="195"/>
      <c r="AO101" s="195"/>
      <c r="AP101" s="195"/>
      <c r="AQ101" s="195"/>
      <c r="AR101" s="195"/>
      <c r="AS101" s="195"/>
      <c r="AT101" s="195"/>
      <c r="AU101" s="195"/>
      <c r="AV101" s="195"/>
      <c r="AW101" s="196"/>
    </row>
    <row r="102" spans="1:49" s="71" customFormat="1" ht="63.75" hidden="1" x14ac:dyDescent="0.2">
      <c r="A102" s="185">
        <v>79</v>
      </c>
      <c r="B102" s="181" t="str">
        <f ca="1">VLOOKUP($A102,Scoring!$A$15:$R$233,2,FALSE)</f>
        <v>SLC B8</v>
      </c>
      <c r="C102" s="181" t="str">
        <f ca="1">VLOOKUP($A102,Scoring!$A$15:$R$233,3,FALSE)</f>
        <v xml:space="preserve">Undertaking from Ultimate Controller
Schedule of undertakings - submission to the Authority under paragraph 3 </v>
      </c>
      <c r="D102" s="193"/>
      <c r="E102" s="120" t="str">
        <f>VLOOKUP($A102,Scoring!$A$16:$R$233,Scoring!$D$234,FALSE)</f>
        <v/>
      </c>
      <c r="F102" s="193"/>
      <c r="G102" s="120" t="str">
        <f>VLOOKUP($A102,Scoring!$A$16:$R$233,Scoring!$P$234,FALSE)</f>
        <v/>
      </c>
      <c r="H102" s="193"/>
      <c r="I102" s="120" t="str">
        <f ca="1">VLOOKUP($A102,Scoring!$A$16:$R$233,Scoring!$R$234,FALSE)</f>
        <v>-</v>
      </c>
      <c r="J102" s="123" t="str">
        <f t="shared" si="10"/>
        <v>-</v>
      </c>
      <c r="K102" s="122" t="str">
        <f t="shared" si="6"/>
        <v/>
      </c>
      <c r="L102" s="122" t="str">
        <f t="shared" si="7"/>
        <v/>
      </c>
      <c r="M102" s="238"/>
      <c r="N102" s="238"/>
      <c r="O102" s="240"/>
      <c r="P102" s="121" t="str">
        <f t="shared" si="11"/>
        <v>-</v>
      </c>
      <c r="Q102" s="122" t="str">
        <f t="shared" si="8"/>
        <v/>
      </c>
      <c r="R102" s="122" t="str">
        <f t="shared" si="9"/>
        <v/>
      </c>
      <c r="S102" s="238"/>
      <c r="T102" s="238"/>
      <c r="U102" s="240"/>
      <c r="V102" s="2"/>
      <c r="W102" s="194"/>
      <c r="X102" s="195"/>
      <c r="Y102" s="195"/>
      <c r="Z102" s="195"/>
      <c r="AA102" s="195"/>
      <c r="AB102" s="195"/>
      <c r="AC102" s="195"/>
      <c r="AD102" s="195"/>
      <c r="AE102" s="195"/>
      <c r="AF102" s="195"/>
      <c r="AG102" s="195"/>
      <c r="AH102" s="195"/>
      <c r="AI102" s="196"/>
      <c r="AJ102" s="202"/>
      <c r="AK102" s="194"/>
      <c r="AL102" s="195"/>
      <c r="AM102" s="195"/>
      <c r="AN102" s="195"/>
      <c r="AO102" s="195"/>
      <c r="AP102" s="195"/>
      <c r="AQ102" s="195"/>
      <c r="AR102" s="195"/>
      <c r="AS102" s="195"/>
      <c r="AT102" s="195"/>
      <c r="AU102" s="195"/>
      <c r="AV102" s="195"/>
      <c r="AW102" s="196"/>
    </row>
    <row r="103" spans="1:49" s="71" customFormat="1" ht="38.25" hidden="1" x14ac:dyDescent="0.2">
      <c r="A103" s="185">
        <v>80</v>
      </c>
      <c r="B103" s="181" t="str">
        <f ca="1">VLOOKUP($A103,Scoring!$A$15:$R$233,2,FALSE)</f>
        <v>SLC B15</v>
      </c>
      <c r="C103" s="181" t="str">
        <f ca="1">VLOOKUP($A103,Scoring!$A$15:$R$233,3,FALSE)</f>
        <v>Price Control Review Information
RIGs Narrative</v>
      </c>
      <c r="D103" s="193"/>
      <c r="E103" s="120" t="str">
        <f>VLOOKUP($A103,Scoring!$A$16:$R$233,Scoring!$D$234,FALSE)</f>
        <v/>
      </c>
      <c r="F103" s="193"/>
      <c r="G103" s="120" t="str">
        <f>VLOOKUP($A103,Scoring!$A$16:$R$233,Scoring!$P$234,FALSE)</f>
        <v/>
      </c>
      <c r="H103" s="193"/>
      <c r="I103" s="120" t="str">
        <f ca="1">VLOOKUP($A103,Scoring!$A$16:$R$233,Scoring!$R$234,FALSE)</f>
        <v>-</v>
      </c>
      <c r="J103" s="123" t="str">
        <f t="shared" si="10"/>
        <v>-</v>
      </c>
      <c r="K103" s="122" t="str">
        <f t="shared" si="6"/>
        <v/>
      </c>
      <c r="L103" s="122" t="str">
        <f t="shared" si="7"/>
        <v/>
      </c>
      <c r="M103" s="238"/>
      <c r="N103" s="238"/>
      <c r="O103" s="240"/>
      <c r="P103" s="121" t="str">
        <f t="shared" si="11"/>
        <v>-</v>
      </c>
      <c r="Q103" s="122" t="str">
        <f t="shared" si="8"/>
        <v/>
      </c>
      <c r="R103" s="122" t="str">
        <f t="shared" si="9"/>
        <v/>
      </c>
      <c r="S103" s="238"/>
      <c r="T103" s="238"/>
      <c r="U103" s="240"/>
      <c r="V103" s="2"/>
      <c r="W103" s="194"/>
      <c r="X103" s="195"/>
      <c r="Y103" s="195"/>
      <c r="Z103" s="195"/>
      <c r="AA103" s="195"/>
      <c r="AB103" s="195"/>
      <c r="AC103" s="195"/>
      <c r="AD103" s="195"/>
      <c r="AE103" s="195"/>
      <c r="AF103" s="195"/>
      <c r="AG103" s="195"/>
      <c r="AH103" s="195"/>
      <c r="AI103" s="196"/>
      <c r="AJ103" s="202"/>
      <c r="AK103" s="194"/>
      <c r="AL103" s="195"/>
      <c r="AM103" s="195"/>
      <c r="AN103" s="195"/>
      <c r="AO103" s="195"/>
      <c r="AP103" s="195"/>
      <c r="AQ103" s="195"/>
      <c r="AR103" s="195"/>
      <c r="AS103" s="195"/>
      <c r="AT103" s="195"/>
      <c r="AU103" s="195"/>
      <c r="AV103" s="195"/>
      <c r="AW103" s="196"/>
    </row>
    <row r="104" spans="1:49" s="71" customFormat="1" ht="51" hidden="1" x14ac:dyDescent="0.2">
      <c r="A104" s="185">
        <v>81</v>
      </c>
      <c r="B104" s="181" t="str">
        <f ca="1">VLOOKUP($A104,Scoring!$A$15:$R$233,2,FALSE)</f>
        <v>SLC B15</v>
      </c>
      <c r="C104" s="181" t="str">
        <f ca="1">VLOOKUP($A104,Scoring!$A$15:$R$233,3,FALSE)</f>
        <v>Price Control Review Information
Pension Deficit Allocation Methodology dataset (Pension RIGs)</v>
      </c>
      <c r="D104" s="193"/>
      <c r="E104" s="120" t="str">
        <f>VLOOKUP($A104,Scoring!$A$16:$R$233,Scoring!$D$234,FALSE)</f>
        <v/>
      </c>
      <c r="F104" s="193"/>
      <c r="G104" s="120" t="str">
        <f>VLOOKUP($A104,Scoring!$A$16:$R$233,Scoring!$P$234,FALSE)</f>
        <v/>
      </c>
      <c r="H104" s="193"/>
      <c r="I104" s="120" t="str">
        <f ca="1">VLOOKUP($A104,Scoring!$A$16:$R$233,Scoring!$R$234,FALSE)</f>
        <v>-</v>
      </c>
      <c r="J104" s="123" t="str">
        <f t="shared" si="10"/>
        <v>-</v>
      </c>
      <c r="K104" s="122" t="str">
        <f t="shared" si="6"/>
        <v/>
      </c>
      <c r="L104" s="122" t="str">
        <f t="shared" si="7"/>
        <v/>
      </c>
      <c r="M104" s="238"/>
      <c r="N104" s="238"/>
      <c r="O104" s="240"/>
      <c r="P104" s="121" t="str">
        <f t="shared" si="11"/>
        <v>-</v>
      </c>
      <c r="Q104" s="122" t="str">
        <f t="shared" si="8"/>
        <v/>
      </c>
      <c r="R104" s="122" t="str">
        <f t="shared" si="9"/>
        <v/>
      </c>
      <c r="S104" s="238"/>
      <c r="T104" s="238"/>
      <c r="U104" s="240"/>
      <c r="V104" s="2"/>
      <c r="W104" s="194"/>
      <c r="X104" s="195"/>
      <c r="Y104" s="195"/>
      <c r="Z104" s="195"/>
      <c r="AA104" s="195"/>
      <c r="AB104" s="195"/>
      <c r="AC104" s="195"/>
      <c r="AD104" s="195"/>
      <c r="AE104" s="195"/>
      <c r="AF104" s="195"/>
      <c r="AG104" s="195"/>
      <c r="AH104" s="195"/>
      <c r="AI104" s="196"/>
      <c r="AJ104" s="202"/>
      <c r="AK104" s="194"/>
      <c r="AL104" s="195"/>
      <c r="AM104" s="195"/>
      <c r="AN104" s="195"/>
      <c r="AO104" s="195"/>
      <c r="AP104" s="195"/>
      <c r="AQ104" s="195"/>
      <c r="AR104" s="195"/>
      <c r="AS104" s="195"/>
      <c r="AT104" s="195"/>
      <c r="AU104" s="195"/>
      <c r="AV104" s="195"/>
      <c r="AW104" s="196"/>
    </row>
    <row r="105" spans="1:49" s="71" customFormat="1" ht="51" hidden="1" x14ac:dyDescent="0.2">
      <c r="A105" s="185">
        <v>82</v>
      </c>
      <c r="B105" s="181" t="str">
        <f ca="1">VLOOKUP($A105,Scoring!$A$15:$R$233,2,FALSE)</f>
        <v>SLC B21</v>
      </c>
      <c r="C105" s="181" t="str">
        <f ca="1">VLOOKUP($A105,Scoring!$A$15:$R$233,3,FALSE)</f>
        <v>Notification of changes that may affect eligibility for certification 
Written declaration</v>
      </c>
      <c r="D105" s="193"/>
      <c r="E105" s="120" t="str">
        <f>VLOOKUP($A105,Scoring!$A$16:$R$233,Scoring!$D$234,FALSE)</f>
        <v/>
      </c>
      <c r="F105" s="193"/>
      <c r="G105" s="120" t="str">
        <f>VLOOKUP($A105,Scoring!$A$16:$R$233,Scoring!$P$234,FALSE)</f>
        <v/>
      </c>
      <c r="H105" s="193"/>
      <c r="I105" s="120" t="str">
        <f ca="1">VLOOKUP($A105,Scoring!$A$16:$R$233,Scoring!$R$234,FALSE)</f>
        <v>-</v>
      </c>
      <c r="J105" s="123" t="str">
        <f t="shared" si="10"/>
        <v>-</v>
      </c>
      <c r="K105" s="122" t="str">
        <f t="shared" si="6"/>
        <v/>
      </c>
      <c r="L105" s="122" t="str">
        <f t="shared" si="7"/>
        <v/>
      </c>
      <c r="M105" s="238"/>
      <c r="N105" s="238"/>
      <c r="O105" s="240"/>
      <c r="P105" s="121" t="str">
        <f t="shared" si="11"/>
        <v>-</v>
      </c>
      <c r="Q105" s="122" t="str">
        <f t="shared" si="8"/>
        <v/>
      </c>
      <c r="R105" s="122" t="str">
        <f t="shared" si="9"/>
        <v/>
      </c>
      <c r="S105" s="238"/>
      <c r="T105" s="238"/>
      <c r="U105" s="240"/>
      <c r="V105" s="2"/>
      <c r="W105" s="194"/>
      <c r="X105" s="195"/>
      <c r="Y105" s="195"/>
      <c r="Z105" s="195"/>
      <c r="AA105" s="195"/>
      <c r="AB105" s="195"/>
      <c r="AC105" s="195"/>
      <c r="AD105" s="195"/>
      <c r="AE105" s="195"/>
      <c r="AF105" s="195"/>
      <c r="AG105" s="195"/>
      <c r="AH105" s="195"/>
      <c r="AI105" s="196"/>
      <c r="AJ105" s="202"/>
      <c r="AK105" s="194"/>
      <c r="AL105" s="195"/>
      <c r="AM105" s="195"/>
      <c r="AN105" s="195"/>
      <c r="AO105" s="195"/>
      <c r="AP105" s="195"/>
      <c r="AQ105" s="195"/>
      <c r="AR105" s="195"/>
      <c r="AS105" s="195"/>
      <c r="AT105" s="195"/>
      <c r="AU105" s="195"/>
      <c r="AV105" s="195"/>
      <c r="AW105" s="196"/>
    </row>
    <row r="106" spans="1:49" s="71" customFormat="1" ht="51" hidden="1" x14ac:dyDescent="0.2">
      <c r="A106" s="185">
        <v>83</v>
      </c>
      <c r="B106" s="181" t="str">
        <f ca="1">VLOOKUP($A106,Scoring!$A$15:$R$233,2,FALSE)</f>
        <v>SLC B23</v>
      </c>
      <c r="C106" s="181" t="str">
        <f ca="1">VLOOKUP($A106,Scoring!$A$15:$R$233,3,FALSE)</f>
        <v>Data Assurance requirements
Network Data Assurance Report (NetDAR)</v>
      </c>
      <c r="D106" s="193"/>
      <c r="E106" s="120" t="str">
        <f>VLOOKUP($A106,Scoring!$A$16:$R$233,Scoring!$D$234,FALSE)</f>
        <v/>
      </c>
      <c r="F106" s="193"/>
      <c r="G106" s="120" t="str">
        <f>VLOOKUP($A106,Scoring!$A$16:$R$233,Scoring!$P$234,FALSE)</f>
        <v/>
      </c>
      <c r="H106" s="193"/>
      <c r="I106" s="120" t="str">
        <f ca="1">VLOOKUP($A106,Scoring!$A$16:$R$233,Scoring!$R$234,FALSE)</f>
        <v>-</v>
      </c>
      <c r="J106" s="123" t="str">
        <f t="shared" si="10"/>
        <v>-</v>
      </c>
      <c r="K106" s="122" t="str">
        <f t="shared" si="6"/>
        <v/>
      </c>
      <c r="L106" s="122" t="str">
        <f t="shared" si="7"/>
        <v/>
      </c>
      <c r="M106" s="238"/>
      <c r="N106" s="238"/>
      <c r="O106" s="240"/>
      <c r="P106" s="121" t="str">
        <f t="shared" si="11"/>
        <v>-</v>
      </c>
      <c r="Q106" s="122" t="str">
        <f t="shared" si="8"/>
        <v/>
      </c>
      <c r="R106" s="122" t="str">
        <f t="shared" si="9"/>
        <v/>
      </c>
      <c r="S106" s="238"/>
      <c r="T106" s="238"/>
      <c r="U106" s="240"/>
      <c r="V106" s="2"/>
      <c r="W106" s="194"/>
      <c r="X106" s="195"/>
      <c r="Y106" s="195"/>
      <c r="Z106" s="195"/>
      <c r="AA106" s="195"/>
      <c r="AB106" s="195"/>
      <c r="AC106" s="195"/>
      <c r="AD106" s="195"/>
      <c r="AE106" s="195"/>
      <c r="AF106" s="195"/>
      <c r="AG106" s="195"/>
      <c r="AH106" s="195"/>
      <c r="AI106" s="196"/>
      <c r="AJ106" s="202"/>
      <c r="AK106" s="194"/>
      <c r="AL106" s="195"/>
      <c r="AM106" s="195"/>
      <c r="AN106" s="195"/>
      <c r="AO106" s="195"/>
      <c r="AP106" s="195"/>
      <c r="AQ106" s="195"/>
      <c r="AR106" s="195"/>
      <c r="AS106" s="195"/>
      <c r="AT106" s="195"/>
      <c r="AU106" s="195"/>
      <c r="AV106" s="195"/>
      <c r="AW106" s="196"/>
    </row>
    <row r="107" spans="1:49" s="71" customFormat="1" ht="38.25" hidden="1" x14ac:dyDescent="0.2">
      <c r="A107" s="185">
        <v>84</v>
      </c>
      <c r="B107" s="181" t="str">
        <f ca="1">VLOOKUP($A107,Scoring!$A$15:$R$233,2,FALSE)</f>
        <v>SLC C4</v>
      </c>
      <c r="C107" s="181" t="str">
        <f ca="1">VLOOKUP($A107,Scoring!$A$15:$R$233,3,FALSE)</f>
        <v>Charges for use of system
Latest use of system statement</v>
      </c>
      <c r="D107" s="193"/>
      <c r="E107" s="120" t="str">
        <f>VLOOKUP($A107,Scoring!$A$16:$R$233,Scoring!$D$234,FALSE)</f>
        <v/>
      </c>
      <c r="F107" s="193"/>
      <c r="G107" s="120" t="str">
        <f>VLOOKUP($A107,Scoring!$A$16:$R$233,Scoring!$P$234,FALSE)</f>
        <v/>
      </c>
      <c r="H107" s="193"/>
      <c r="I107" s="120" t="str">
        <f ca="1">VLOOKUP($A107,Scoring!$A$16:$R$233,Scoring!$R$234,FALSE)</f>
        <v>-</v>
      </c>
      <c r="J107" s="123" t="str">
        <f t="shared" si="10"/>
        <v>-</v>
      </c>
      <c r="K107" s="122" t="str">
        <f t="shared" si="6"/>
        <v/>
      </c>
      <c r="L107" s="122" t="str">
        <f t="shared" si="7"/>
        <v/>
      </c>
      <c r="M107" s="238"/>
      <c r="N107" s="238"/>
      <c r="O107" s="240"/>
      <c r="P107" s="121" t="str">
        <f t="shared" si="11"/>
        <v>-</v>
      </c>
      <c r="Q107" s="122" t="str">
        <f t="shared" si="8"/>
        <v/>
      </c>
      <c r="R107" s="122" t="str">
        <f t="shared" si="9"/>
        <v/>
      </c>
      <c r="S107" s="238"/>
      <c r="T107" s="238"/>
      <c r="U107" s="240"/>
      <c r="V107" s="2"/>
      <c r="W107" s="194"/>
      <c r="X107" s="195"/>
      <c r="Y107" s="195"/>
      <c r="Z107" s="195"/>
      <c r="AA107" s="195"/>
      <c r="AB107" s="195"/>
      <c r="AC107" s="195"/>
      <c r="AD107" s="195"/>
      <c r="AE107" s="195"/>
      <c r="AF107" s="195"/>
      <c r="AG107" s="195"/>
      <c r="AH107" s="195"/>
      <c r="AI107" s="196"/>
      <c r="AJ107" s="202"/>
      <c r="AK107" s="194"/>
      <c r="AL107" s="195"/>
      <c r="AM107" s="195"/>
      <c r="AN107" s="195"/>
      <c r="AO107" s="195"/>
      <c r="AP107" s="195"/>
      <c r="AQ107" s="195"/>
      <c r="AR107" s="195"/>
      <c r="AS107" s="195"/>
      <c r="AT107" s="195"/>
      <c r="AU107" s="195"/>
      <c r="AV107" s="195"/>
      <c r="AW107" s="196"/>
    </row>
    <row r="108" spans="1:49" s="71" customFormat="1" ht="38.25" hidden="1" x14ac:dyDescent="0.2">
      <c r="A108" s="185">
        <v>85</v>
      </c>
      <c r="B108" s="181" t="str">
        <f ca="1">VLOOKUP($A108,Scoring!$A$15:$R$233,2,FALSE)</f>
        <v>SLC C8</v>
      </c>
      <c r="C108" s="181" t="str">
        <f ca="1">VLOOKUP($A108,Scoring!$A$15:$R$233,3,FALSE)</f>
        <v xml:space="preserve">Requirement to Offer Terms
Report in relation to all offers made </v>
      </c>
      <c r="D108" s="193"/>
      <c r="E108" s="120" t="str">
        <f>VLOOKUP($A108,Scoring!$A$16:$R$233,Scoring!$D$234,FALSE)</f>
        <v/>
      </c>
      <c r="F108" s="193"/>
      <c r="G108" s="120" t="str">
        <f>VLOOKUP($A108,Scoring!$A$16:$R$233,Scoring!$P$234,FALSE)</f>
        <v/>
      </c>
      <c r="H108" s="193"/>
      <c r="I108" s="120" t="str">
        <f ca="1">VLOOKUP($A108,Scoring!$A$16:$R$233,Scoring!$R$234,FALSE)</f>
        <v>-</v>
      </c>
      <c r="J108" s="123" t="str">
        <f t="shared" si="10"/>
        <v>-</v>
      </c>
      <c r="K108" s="122" t="str">
        <f t="shared" si="6"/>
        <v/>
      </c>
      <c r="L108" s="122" t="str">
        <f t="shared" si="7"/>
        <v/>
      </c>
      <c r="M108" s="238"/>
      <c r="N108" s="238"/>
      <c r="O108" s="240"/>
      <c r="P108" s="121" t="str">
        <f t="shared" si="11"/>
        <v>-</v>
      </c>
      <c r="Q108" s="122" t="str">
        <f t="shared" si="8"/>
        <v/>
      </c>
      <c r="R108" s="122" t="str">
        <f t="shared" si="9"/>
        <v/>
      </c>
      <c r="S108" s="238"/>
      <c r="T108" s="238"/>
      <c r="U108" s="240"/>
      <c r="V108" s="2"/>
      <c r="W108" s="194"/>
      <c r="X108" s="195"/>
      <c r="Y108" s="195"/>
      <c r="Z108" s="195"/>
      <c r="AA108" s="195"/>
      <c r="AB108" s="195"/>
      <c r="AC108" s="195"/>
      <c r="AD108" s="195"/>
      <c r="AE108" s="195"/>
      <c r="AF108" s="195"/>
      <c r="AG108" s="195"/>
      <c r="AH108" s="195"/>
      <c r="AI108" s="196"/>
      <c r="AJ108" s="202"/>
      <c r="AK108" s="194"/>
      <c r="AL108" s="195"/>
      <c r="AM108" s="195"/>
      <c r="AN108" s="195"/>
      <c r="AO108" s="195"/>
      <c r="AP108" s="195"/>
      <c r="AQ108" s="195"/>
      <c r="AR108" s="195"/>
      <c r="AS108" s="195"/>
      <c r="AT108" s="195"/>
      <c r="AU108" s="195"/>
      <c r="AV108" s="195"/>
      <c r="AW108" s="196"/>
    </row>
    <row r="109" spans="1:49" s="71" customFormat="1" ht="76.5" hidden="1" x14ac:dyDescent="0.2">
      <c r="A109" s="185">
        <v>86</v>
      </c>
      <c r="B109" s="181" t="str">
        <f ca="1">VLOOKUP($A109,Scoring!$A$15:$R$233,2,FALSE)</f>
        <v>SLC C16</v>
      </c>
      <c r="C109" s="181" t="str">
        <f ca="1">VLOOKUP($A109,Scoring!$A$15:$R$233,3,FALSE)</f>
        <v>Procurement and use of balancing services
Statement of balancing services purchased. Balancing services principles compliance</v>
      </c>
      <c r="D109" s="193"/>
      <c r="E109" s="120" t="str">
        <f>VLOOKUP($A109,Scoring!$A$16:$R$233,Scoring!$D$234,FALSE)</f>
        <v/>
      </c>
      <c r="F109" s="193"/>
      <c r="G109" s="120" t="str">
        <f>VLOOKUP($A109,Scoring!$A$16:$R$233,Scoring!$P$234,FALSE)</f>
        <v/>
      </c>
      <c r="H109" s="193"/>
      <c r="I109" s="120" t="str">
        <f ca="1">VLOOKUP($A109,Scoring!$A$16:$R$233,Scoring!$R$234,FALSE)</f>
        <v>-</v>
      </c>
      <c r="J109" s="123" t="str">
        <f t="shared" si="10"/>
        <v>-</v>
      </c>
      <c r="K109" s="122" t="str">
        <f t="shared" si="6"/>
        <v/>
      </c>
      <c r="L109" s="122" t="str">
        <f t="shared" si="7"/>
        <v/>
      </c>
      <c r="M109" s="238"/>
      <c r="N109" s="238"/>
      <c r="O109" s="240"/>
      <c r="P109" s="121" t="str">
        <f t="shared" si="11"/>
        <v>-</v>
      </c>
      <c r="Q109" s="122" t="str">
        <f t="shared" si="8"/>
        <v/>
      </c>
      <c r="R109" s="122" t="str">
        <f t="shared" si="9"/>
        <v/>
      </c>
      <c r="S109" s="238"/>
      <c r="T109" s="238"/>
      <c r="U109" s="240"/>
      <c r="V109" s="2"/>
      <c r="W109" s="194"/>
      <c r="X109" s="195"/>
      <c r="Y109" s="195"/>
      <c r="Z109" s="195"/>
      <c r="AA109" s="195"/>
      <c r="AB109" s="195"/>
      <c r="AC109" s="195"/>
      <c r="AD109" s="195"/>
      <c r="AE109" s="195"/>
      <c r="AF109" s="195"/>
      <c r="AG109" s="195"/>
      <c r="AH109" s="195"/>
      <c r="AI109" s="196"/>
      <c r="AJ109" s="202"/>
      <c r="AK109" s="194"/>
      <c r="AL109" s="195"/>
      <c r="AM109" s="195"/>
      <c r="AN109" s="195"/>
      <c r="AO109" s="195"/>
      <c r="AP109" s="195"/>
      <c r="AQ109" s="195"/>
      <c r="AR109" s="195"/>
      <c r="AS109" s="195"/>
      <c r="AT109" s="195"/>
      <c r="AU109" s="195"/>
      <c r="AV109" s="195"/>
      <c r="AW109" s="196"/>
    </row>
    <row r="110" spans="1:49" s="71" customFormat="1" ht="89.25" hidden="1" x14ac:dyDescent="0.2">
      <c r="A110" s="185">
        <v>87</v>
      </c>
      <c r="B110" s="181" t="str">
        <f ca="1">VLOOKUP($A110,Scoring!$A$15:$R$233,2,FALSE)</f>
        <v>SLC C17</v>
      </c>
      <c r="C110" s="181" t="str">
        <f ca="1">VLOOKUP($A110,Scoring!$A$15:$R$233,3,FALSE)</f>
        <v xml:space="preserve">Transmission system security standard and quality of service
Report providing details of system availability, security and service quality of the GB transmission system </v>
      </c>
      <c r="D110" s="193"/>
      <c r="E110" s="120" t="str">
        <f>VLOOKUP($A110,Scoring!$A$16:$R$233,Scoring!$D$234,FALSE)</f>
        <v/>
      </c>
      <c r="F110" s="193"/>
      <c r="G110" s="120" t="str">
        <f>VLOOKUP($A110,Scoring!$A$16:$R$233,Scoring!$P$234,FALSE)</f>
        <v/>
      </c>
      <c r="H110" s="193"/>
      <c r="I110" s="120" t="str">
        <f ca="1">VLOOKUP($A110,Scoring!$A$16:$R$233,Scoring!$R$234,FALSE)</f>
        <v>-</v>
      </c>
      <c r="J110" s="123" t="str">
        <f t="shared" si="10"/>
        <v>-</v>
      </c>
      <c r="K110" s="122" t="str">
        <f t="shared" si="6"/>
        <v/>
      </c>
      <c r="L110" s="122" t="str">
        <f t="shared" si="7"/>
        <v/>
      </c>
      <c r="M110" s="238"/>
      <c r="N110" s="238"/>
      <c r="O110" s="240"/>
      <c r="P110" s="121" t="str">
        <f t="shared" si="11"/>
        <v>-</v>
      </c>
      <c r="Q110" s="122" t="str">
        <f t="shared" si="8"/>
        <v/>
      </c>
      <c r="R110" s="122" t="str">
        <f t="shared" si="9"/>
        <v/>
      </c>
      <c r="S110" s="238"/>
      <c r="T110" s="238"/>
      <c r="U110" s="240"/>
      <c r="V110" s="2"/>
      <c r="W110" s="194"/>
      <c r="X110" s="195"/>
      <c r="Y110" s="195"/>
      <c r="Z110" s="195"/>
      <c r="AA110" s="195"/>
      <c r="AB110" s="195"/>
      <c r="AC110" s="195"/>
      <c r="AD110" s="195"/>
      <c r="AE110" s="195"/>
      <c r="AF110" s="195"/>
      <c r="AG110" s="195"/>
      <c r="AH110" s="195"/>
      <c r="AI110" s="196"/>
      <c r="AJ110" s="202"/>
      <c r="AK110" s="194"/>
      <c r="AL110" s="195"/>
      <c r="AM110" s="195"/>
      <c r="AN110" s="195"/>
      <c r="AO110" s="195"/>
      <c r="AP110" s="195"/>
      <c r="AQ110" s="195"/>
      <c r="AR110" s="195"/>
      <c r="AS110" s="195"/>
      <c r="AT110" s="195"/>
      <c r="AU110" s="195"/>
      <c r="AV110" s="195"/>
      <c r="AW110" s="196"/>
    </row>
    <row r="111" spans="1:49" s="71" customFormat="1" ht="63.75" hidden="1" x14ac:dyDescent="0.2">
      <c r="A111" s="185">
        <v>88</v>
      </c>
      <c r="B111" s="181" t="str">
        <f ca="1">VLOOKUP($A111,Scoring!$A$15:$R$233,2,FALSE)</f>
        <v>SLC C21</v>
      </c>
      <c r="C111" s="181" t="str">
        <f ca="1">VLOOKUP($A111,Scoring!$A$15:$R$233,3,FALSE)</f>
        <v xml:space="preserve">Assistance for areas with high distribution costs scheme: payments from authorised suppliers
Methodology statement </v>
      </c>
      <c r="D111" s="193"/>
      <c r="E111" s="120" t="str">
        <f>VLOOKUP($A111,Scoring!$A$16:$R$233,Scoring!$D$234,FALSE)</f>
        <v/>
      </c>
      <c r="F111" s="193"/>
      <c r="G111" s="120" t="str">
        <f>VLOOKUP($A111,Scoring!$A$16:$R$233,Scoring!$P$234,FALSE)</f>
        <v/>
      </c>
      <c r="H111" s="193"/>
      <c r="I111" s="120" t="str">
        <f ca="1">VLOOKUP($A111,Scoring!$A$16:$R$233,Scoring!$R$234,FALSE)</f>
        <v>-</v>
      </c>
      <c r="J111" s="123" t="str">
        <f t="shared" si="10"/>
        <v>-</v>
      </c>
      <c r="K111" s="122" t="str">
        <f t="shared" si="6"/>
        <v/>
      </c>
      <c r="L111" s="122" t="str">
        <f t="shared" si="7"/>
        <v/>
      </c>
      <c r="M111" s="238"/>
      <c r="N111" s="238"/>
      <c r="O111" s="240"/>
      <c r="P111" s="121" t="str">
        <f t="shared" si="11"/>
        <v>-</v>
      </c>
      <c r="Q111" s="122" t="str">
        <f t="shared" si="8"/>
        <v/>
      </c>
      <c r="R111" s="122" t="str">
        <f t="shared" si="9"/>
        <v/>
      </c>
      <c r="S111" s="238"/>
      <c r="T111" s="238"/>
      <c r="U111" s="240"/>
      <c r="V111" s="2"/>
      <c r="W111" s="194"/>
      <c r="X111" s="195"/>
      <c r="Y111" s="195"/>
      <c r="Z111" s="195"/>
      <c r="AA111" s="195"/>
      <c r="AB111" s="195"/>
      <c r="AC111" s="195"/>
      <c r="AD111" s="195"/>
      <c r="AE111" s="195"/>
      <c r="AF111" s="195"/>
      <c r="AG111" s="195"/>
      <c r="AH111" s="195"/>
      <c r="AI111" s="196"/>
      <c r="AJ111" s="202"/>
      <c r="AK111" s="194"/>
      <c r="AL111" s="195"/>
      <c r="AM111" s="195"/>
      <c r="AN111" s="195"/>
      <c r="AO111" s="195"/>
      <c r="AP111" s="195"/>
      <c r="AQ111" s="195"/>
      <c r="AR111" s="195"/>
      <c r="AS111" s="195"/>
      <c r="AT111" s="195"/>
      <c r="AU111" s="195"/>
      <c r="AV111" s="195"/>
      <c r="AW111" s="196"/>
    </row>
    <row r="112" spans="1:49" s="71" customFormat="1" ht="63.75" hidden="1" x14ac:dyDescent="0.2">
      <c r="A112" s="185">
        <v>89</v>
      </c>
      <c r="B112" s="181" t="str">
        <f ca="1">VLOOKUP($A112,Scoring!$A$15:$R$233,2,FALSE)</f>
        <v>SLC C23</v>
      </c>
      <c r="C112" s="181" t="str">
        <f ca="1">VLOOKUP($A112,Scoring!$A$15:$R$233,3,FALSE)</f>
        <v>Assistance for areas with high distribution costs scheme: annual statement
Methodology statement</v>
      </c>
      <c r="D112" s="193"/>
      <c r="E112" s="120" t="str">
        <f>VLOOKUP($A112,Scoring!$A$16:$R$233,Scoring!$D$234,FALSE)</f>
        <v/>
      </c>
      <c r="F112" s="193"/>
      <c r="G112" s="120" t="str">
        <f>VLOOKUP($A112,Scoring!$A$16:$R$233,Scoring!$P$234,FALSE)</f>
        <v/>
      </c>
      <c r="H112" s="193"/>
      <c r="I112" s="120" t="str">
        <f ca="1">VLOOKUP($A112,Scoring!$A$16:$R$233,Scoring!$R$234,FALSE)</f>
        <v>-</v>
      </c>
      <c r="J112" s="123" t="str">
        <f t="shared" si="10"/>
        <v>-</v>
      </c>
      <c r="K112" s="122" t="str">
        <f t="shared" si="6"/>
        <v/>
      </c>
      <c r="L112" s="122" t="str">
        <f t="shared" si="7"/>
        <v/>
      </c>
      <c r="M112" s="238"/>
      <c r="N112" s="238"/>
      <c r="O112" s="240"/>
      <c r="P112" s="121" t="str">
        <f t="shared" si="11"/>
        <v>-</v>
      </c>
      <c r="Q112" s="122" t="str">
        <f t="shared" si="8"/>
        <v/>
      </c>
      <c r="R112" s="122" t="str">
        <f t="shared" si="9"/>
        <v/>
      </c>
      <c r="S112" s="238"/>
      <c r="T112" s="238"/>
      <c r="U112" s="240"/>
      <c r="V112" s="2"/>
      <c r="W112" s="194"/>
      <c r="X112" s="195"/>
      <c r="Y112" s="195"/>
      <c r="Z112" s="195"/>
      <c r="AA112" s="195"/>
      <c r="AB112" s="195"/>
      <c r="AC112" s="195"/>
      <c r="AD112" s="195"/>
      <c r="AE112" s="195"/>
      <c r="AF112" s="195"/>
      <c r="AG112" s="195"/>
      <c r="AH112" s="195"/>
      <c r="AI112" s="196"/>
      <c r="AJ112" s="202"/>
      <c r="AK112" s="194"/>
      <c r="AL112" s="195"/>
      <c r="AM112" s="195"/>
      <c r="AN112" s="195"/>
      <c r="AO112" s="195"/>
      <c r="AP112" s="195"/>
      <c r="AQ112" s="195"/>
      <c r="AR112" s="195"/>
      <c r="AS112" s="195"/>
      <c r="AT112" s="195"/>
      <c r="AU112" s="195"/>
      <c r="AV112" s="195"/>
      <c r="AW112" s="196"/>
    </row>
    <row r="113" spans="1:49" s="71" customFormat="1" ht="76.5" hidden="1" x14ac:dyDescent="0.2">
      <c r="A113" s="185">
        <v>90</v>
      </c>
      <c r="B113" s="181" t="str">
        <f ca="1">VLOOKUP($A113,Scoring!$A$15:$R$233,2,FALSE)</f>
        <v>SLC C24</v>
      </c>
      <c r="C113" s="181" t="str">
        <f ca="1">VLOOKUP($A113,Scoring!$A$15:$R$233,3,FALSE)</f>
        <v>Energy Administration: National Electricity Transmission System Operator Shortfall Contribution Obligations
Annual statement</v>
      </c>
      <c r="D113" s="193"/>
      <c r="E113" s="120" t="str">
        <f>VLOOKUP($A113,Scoring!$A$16:$R$233,Scoring!$D$234,FALSE)</f>
        <v/>
      </c>
      <c r="F113" s="193"/>
      <c r="G113" s="120" t="str">
        <f>VLOOKUP($A113,Scoring!$A$16:$R$233,Scoring!$P$234,FALSE)</f>
        <v/>
      </c>
      <c r="H113" s="193"/>
      <c r="I113" s="120" t="str">
        <f ca="1">VLOOKUP($A113,Scoring!$A$16:$R$233,Scoring!$R$234,FALSE)</f>
        <v>-</v>
      </c>
      <c r="J113" s="123" t="str">
        <f t="shared" si="10"/>
        <v>-</v>
      </c>
      <c r="K113" s="122" t="str">
        <f t="shared" si="6"/>
        <v/>
      </c>
      <c r="L113" s="122" t="str">
        <f t="shared" si="7"/>
        <v/>
      </c>
      <c r="M113" s="238"/>
      <c r="N113" s="238"/>
      <c r="O113" s="240"/>
      <c r="P113" s="121" t="str">
        <f t="shared" si="11"/>
        <v>-</v>
      </c>
      <c r="Q113" s="122" t="str">
        <f t="shared" si="8"/>
        <v/>
      </c>
      <c r="R113" s="122" t="str">
        <f t="shared" si="9"/>
        <v/>
      </c>
      <c r="S113" s="238"/>
      <c r="T113" s="238"/>
      <c r="U113" s="240"/>
      <c r="V113" s="2"/>
      <c r="W113" s="194"/>
      <c r="X113" s="195"/>
      <c r="Y113" s="195"/>
      <c r="Z113" s="195"/>
      <c r="AA113" s="195"/>
      <c r="AB113" s="195"/>
      <c r="AC113" s="195"/>
      <c r="AD113" s="195"/>
      <c r="AE113" s="195"/>
      <c r="AF113" s="195"/>
      <c r="AG113" s="195"/>
      <c r="AH113" s="195"/>
      <c r="AI113" s="196"/>
      <c r="AJ113" s="202"/>
      <c r="AK113" s="194"/>
      <c r="AL113" s="195"/>
      <c r="AM113" s="195"/>
      <c r="AN113" s="195"/>
      <c r="AO113" s="195"/>
      <c r="AP113" s="195"/>
      <c r="AQ113" s="195"/>
      <c r="AR113" s="195"/>
      <c r="AS113" s="195"/>
      <c r="AT113" s="195"/>
      <c r="AU113" s="195"/>
      <c r="AV113" s="195"/>
      <c r="AW113" s="196"/>
    </row>
    <row r="114" spans="1:49" s="71" customFormat="1" ht="140.25" hidden="1" x14ac:dyDescent="0.2">
      <c r="A114" s="185">
        <v>91</v>
      </c>
      <c r="B114" s="181" t="str">
        <f ca="1">VLOOKUP($A114,Scoring!$A$15:$R$233,2,FALSE)</f>
        <v>SLC C11</v>
      </c>
      <c r="C114" s="181" t="str">
        <f ca="1">VLOOKUP($A114,Scoring!$A$15:$R$233,3,FALSE)</f>
        <v xml:space="preserve">Production of information about the national electricity transmission system. 
A statement in showing in respect of each of the seven succeeding financial years circuit capacity, forecast power flows and loading on each part of the national electricity transmission system and fault levels for each transmission node. </v>
      </c>
      <c r="D114" s="193"/>
      <c r="E114" s="120" t="str">
        <f>VLOOKUP($A114,Scoring!$A$16:$R$233,Scoring!$D$234,FALSE)</f>
        <v/>
      </c>
      <c r="F114" s="193"/>
      <c r="G114" s="120" t="str">
        <f>VLOOKUP($A114,Scoring!$A$16:$R$233,Scoring!$P$234,FALSE)</f>
        <v/>
      </c>
      <c r="H114" s="193"/>
      <c r="I114" s="120" t="str">
        <f ca="1">VLOOKUP($A114,Scoring!$A$16:$R$233,Scoring!$R$234,FALSE)</f>
        <v>-</v>
      </c>
      <c r="J114" s="123" t="str">
        <f t="shared" si="10"/>
        <v>-</v>
      </c>
      <c r="K114" s="122" t="str">
        <f t="shared" si="6"/>
        <v/>
      </c>
      <c r="L114" s="122" t="str">
        <f t="shared" si="7"/>
        <v/>
      </c>
      <c r="M114" s="238"/>
      <c r="N114" s="238"/>
      <c r="O114" s="240"/>
      <c r="P114" s="121" t="str">
        <f t="shared" si="11"/>
        <v>-</v>
      </c>
      <c r="Q114" s="122" t="str">
        <f t="shared" si="8"/>
        <v/>
      </c>
      <c r="R114" s="122" t="str">
        <f t="shared" si="9"/>
        <v/>
      </c>
      <c r="S114" s="238"/>
      <c r="T114" s="238"/>
      <c r="U114" s="240"/>
      <c r="V114" s="2"/>
      <c r="W114" s="194"/>
      <c r="X114" s="195"/>
      <c r="Y114" s="195"/>
      <c r="Z114" s="195"/>
      <c r="AA114" s="195"/>
      <c r="AB114" s="195"/>
      <c r="AC114" s="195"/>
      <c r="AD114" s="195"/>
      <c r="AE114" s="195"/>
      <c r="AF114" s="195"/>
      <c r="AG114" s="195"/>
      <c r="AH114" s="195"/>
      <c r="AI114" s="196"/>
      <c r="AJ114" s="202"/>
      <c r="AK114" s="194"/>
      <c r="AL114" s="195"/>
      <c r="AM114" s="195"/>
      <c r="AN114" s="195"/>
      <c r="AO114" s="195"/>
      <c r="AP114" s="195"/>
      <c r="AQ114" s="195"/>
      <c r="AR114" s="195"/>
      <c r="AS114" s="195"/>
      <c r="AT114" s="195"/>
      <c r="AU114" s="195"/>
      <c r="AV114" s="195"/>
      <c r="AW114" s="196"/>
    </row>
    <row r="115" spans="1:49" s="71" customFormat="1" ht="89.25" hidden="1" x14ac:dyDescent="0.2">
      <c r="A115" s="185">
        <v>92</v>
      </c>
      <c r="B115" s="181" t="str">
        <f ca="1">VLOOKUP($A115,Scoring!$A$15:$R$233,2,FALSE)</f>
        <v>SLC E2</v>
      </c>
      <c r="C115" s="181" t="str">
        <f ca="1">VLOOKUP($A115,Scoring!$A$15:$R$233,3,FALSE)</f>
        <v>Offshore: Regulatory Accounts
The OFTO licensee must deliver to the Authority its regulatory accounts and the auditor's reports no later than 31 July following the financial year to which the accounts relate.</v>
      </c>
      <c r="D115" s="193"/>
      <c r="E115" s="120" t="str">
        <f>VLOOKUP($A115,Scoring!$A$16:$R$233,Scoring!$D$234,FALSE)</f>
        <v/>
      </c>
      <c r="F115" s="193"/>
      <c r="G115" s="120" t="str">
        <f>VLOOKUP($A115,Scoring!$A$16:$R$233,Scoring!$P$234,FALSE)</f>
        <v/>
      </c>
      <c r="H115" s="193"/>
      <c r="I115" s="120" t="str">
        <f ca="1">VLOOKUP($A115,Scoring!$A$16:$R$233,Scoring!$R$234,FALSE)</f>
        <v>-</v>
      </c>
      <c r="J115" s="123" t="str">
        <f t="shared" si="10"/>
        <v>-</v>
      </c>
      <c r="K115" s="122" t="str">
        <f t="shared" si="6"/>
        <v/>
      </c>
      <c r="L115" s="122" t="str">
        <f t="shared" si="7"/>
        <v/>
      </c>
      <c r="M115" s="238"/>
      <c r="N115" s="238"/>
      <c r="O115" s="240"/>
      <c r="P115" s="121" t="str">
        <f t="shared" si="11"/>
        <v>-</v>
      </c>
      <c r="Q115" s="122" t="str">
        <f t="shared" si="8"/>
        <v/>
      </c>
      <c r="R115" s="122" t="str">
        <f t="shared" si="9"/>
        <v/>
      </c>
      <c r="S115" s="238"/>
      <c r="T115" s="238"/>
      <c r="U115" s="240"/>
      <c r="V115" s="2"/>
      <c r="W115" s="194"/>
      <c r="X115" s="195"/>
      <c r="Y115" s="195"/>
      <c r="Z115" s="195"/>
      <c r="AA115" s="195"/>
      <c r="AB115" s="195"/>
      <c r="AC115" s="195"/>
      <c r="AD115" s="195"/>
      <c r="AE115" s="195"/>
      <c r="AF115" s="195"/>
      <c r="AG115" s="195"/>
      <c r="AH115" s="195"/>
      <c r="AI115" s="196"/>
      <c r="AJ115" s="202"/>
      <c r="AK115" s="194"/>
      <c r="AL115" s="195"/>
      <c r="AM115" s="195"/>
      <c r="AN115" s="195"/>
      <c r="AO115" s="195"/>
      <c r="AP115" s="195"/>
      <c r="AQ115" s="195"/>
      <c r="AR115" s="195"/>
      <c r="AS115" s="195"/>
      <c r="AT115" s="195"/>
      <c r="AU115" s="195"/>
      <c r="AV115" s="195"/>
      <c r="AW115" s="196"/>
    </row>
    <row r="116" spans="1:49" s="71" customFormat="1" ht="38.25" hidden="1" x14ac:dyDescent="0.2">
      <c r="A116" s="185">
        <v>93</v>
      </c>
      <c r="B116" s="181" t="str">
        <f ca="1">VLOOKUP($A116,Scoring!$A$15:$R$233,2,FALSE)</f>
        <v>SLC E8</v>
      </c>
      <c r="C116" s="181" t="str">
        <f ca="1">VLOOKUP($A116,Scoring!$A$15:$R$233,3,FALSE)</f>
        <v>Offshore: Availability of Resources
Availability of resources certificates.</v>
      </c>
      <c r="D116" s="193"/>
      <c r="E116" s="120" t="str">
        <f>VLOOKUP($A116,Scoring!$A$16:$R$233,Scoring!$D$234,FALSE)</f>
        <v/>
      </c>
      <c r="F116" s="193"/>
      <c r="G116" s="120" t="str">
        <f>VLOOKUP($A116,Scoring!$A$16:$R$233,Scoring!$P$234,FALSE)</f>
        <v/>
      </c>
      <c r="H116" s="193"/>
      <c r="I116" s="120" t="str">
        <f ca="1">VLOOKUP($A116,Scoring!$A$16:$R$233,Scoring!$R$234,FALSE)</f>
        <v>-</v>
      </c>
      <c r="J116" s="123" t="str">
        <f t="shared" si="10"/>
        <v>-</v>
      </c>
      <c r="K116" s="122" t="str">
        <f t="shared" si="6"/>
        <v/>
      </c>
      <c r="L116" s="122" t="str">
        <f t="shared" si="7"/>
        <v/>
      </c>
      <c r="M116" s="238"/>
      <c r="N116" s="238"/>
      <c r="O116" s="240"/>
      <c r="P116" s="121" t="str">
        <f t="shared" si="11"/>
        <v>-</v>
      </c>
      <c r="Q116" s="122" t="str">
        <f t="shared" si="8"/>
        <v/>
      </c>
      <c r="R116" s="122" t="str">
        <f t="shared" si="9"/>
        <v/>
      </c>
      <c r="S116" s="238"/>
      <c r="T116" s="238"/>
      <c r="U116" s="240"/>
      <c r="V116" s="2"/>
      <c r="W116" s="194"/>
      <c r="X116" s="195"/>
      <c r="Y116" s="195"/>
      <c r="Z116" s="195"/>
      <c r="AA116" s="195"/>
      <c r="AB116" s="195"/>
      <c r="AC116" s="195"/>
      <c r="AD116" s="195"/>
      <c r="AE116" s="195"/>
      <c r="AF116" s="195"/>
      <c r="AG116" s="195"/>
      <c r="AH116" s="195"/>
      <c r="AI116" s="196"/>
      <c r="AJ116" s="202"/>
      <c r="AK116" s="194"/>
      <c r="AL116" s="195"/>
      <c r="AM116" s="195"/>
      <c r="AN116" s="195"/>
      <c r="AO116" s="195"/>
      <c r="AP116" s="195"/>
      <c r="AQ116" s="195"/>
      <c r="AR116" s="195"/>
      <c r="AS116" s="195"/>
      <c r="AT116" s="195"/>
      <c r="AU116" s="195"/>
      <c r="AV116" s="195"/>
      <c r="AW116" s="196"/>
    </row>
    <row r="117" spans="1:49" s="71" customFormat="1" ht="63.75" hidden="1" x14ac:dyDescent="0.2">
      <c r="A117" s="185">
        <v>94</v>
      </c>
      <c r="B117" s="181" t="str">
        <f ca="1">VLOOKUP($A117,Scoring!$A$15:$R$233,2,FALSE)</f>
        <v>SLC E9</v>
      </c>
      <c r="C117" s="181" t="str">
        <f ca="1">VLOOKUP($A117,Scoring!$A$15:$R$233,3,FALSE)</f>
        <v>Offshore: Undertaking from ultimate controller
Schedule of undertakings from ultimate controllers</v>
      </c>
      <c r="D117" s="193"/>
      <c r="E117" s="120" t="str">
        <f>VLOOKUP($A117,Scoring!$A$16:$R$233,Scoring!$D$234,FALSE)</f>
        <v/>
      </c>
      <c r="F117" s="193"/>
      <c r="G117" s="120" t="str">
        <f>VLOOKUP($A117,Scoring!$A$16:$R$233,Scoring!$P$234,FALSE)</f>
        <v/>
      </c>
      <c r="H117" s="193"/>
      <c r="I117" s="120" t="str">
        <f ca="1">VLOOKUP($A117,Scoring!$A$16:$R$233,Scoring!$R$234,FALSE)</f>
        <v>-</v>
      </c>
      <c r="J117" s="123" t="str">
        <f t="shared" si="10"/>
        <v>-</v>
      </c>
      <c r="K117" s="122" t="str">
        <f t="shared" si="6"/>
        <v/>
      </c>
      <c r="L117" s="122" t="str">
        <f t="shared" si="7"/>
        <v/>
      </c>
      <c r="M117" s="238"/>
      <c r="N117" s="238"/>
      <c r="O117" s="240"/>
      <c r="P117" s="121" t="str">
        <f t="shared" si="11"/>
        <v>-</v>
      </c>
      <c r="Q117" s="122" t="str">
        <f t="shared" si="8"/>
        <v/>
      </c>
      <c r="R117" s="122" t="str">
        <f t="shared" si="9"/>
        <v/>
      </c>
      <c r="S117" s="238"/>
      <c r="T117" s="238"/>
      <c r="U117" s="240"/>
      <c r="V117" s="2"/>
      <c r="W117" s="194"/>
      <c r="X117" s="195"/>
      <c r="Y117" s="195"/>
      <c r="Z117" s="195"/>
      <c r="AA117" s="195"/>
      <c r="AB117" s="195"/>
      <c r="AC117" s="195"/>
      <c r="AD117" s="195"/>
      <c r="AE117" s="195"/>
      <c r="AF117" s="195"/>
      <c r="AG117" s="195"/>
      <c r="AH117" s="195"/>
      <c r="AI117" s="196"/>
      <c r="AJ117" s="202"/>
      <c r="AK117" s="194"/>
      <c r="AL117" s="195"/>
      <c r="AM117" s="195"/>
      <c r="AN117" s="195"/>
      <c r="AO117" s="195"/>
      <c r="AP117" s="195"/>
      <c r="AQ117" s="195"/>
      <c r="AR117" s="195"/>
      <c r="AS117" s="195"/>
      <c r="AT117" s="195"/>
      <c r="AU117" s="195"/>
      <c r="AV117" s="195"/>
      <c r="AW117" s="196"/>
    </row>
    <row r="118" spans="1:49" s="71" customFormat="1" ht="14.25" hidden="1" x14ac:dyDescent="0.2">
      <c r="A118" s="185">
        <v>95</v>
      </c>
      <c r="B118" s="181" t="str">
        <f ca="1">VLOOKUP($A118,Scoring!$A$15:$R$233,2,FALSE)</f>
        <v/>
      </c>
      <c r="C118" s="181" t="str">
        <f ca="1">VLOOKUP($A118,Scoring!$A$15:$R$233,3,FALSE)</f>
        <v/>
      </c>
      <c r="D118" s="193"/>
      <c r="E118" s="120" t="str">
        <f>VLOOKUP($A118,Scoring!$A$16:$R$233,Scoring!$D$234,FALSE)</f>
        <v/>
      </c>
      <c r="F118" s="193"/>
      <c r="G118" s="120" t="str">
        <f>VLOOKUP($A118,Scoring!$A$16:$R$233,Scoring!$P$234,FALSE)</f>
        <v/>
      </c>
      <c r="H118" s="193"/>
      <c r="I118" s="120" t="str">
        <f ca="1">VLOOKUP($A118,Scoring!$A$16:$R$233,Scoring!$R$234,FALSE)</f>
        <v/>
      </c>
      <c r="J118" s="123" t="str">
        <f t="shared" si="10"/>
        <v>-</v>
      </c>
      <c r="K118" s="122" t="str">
        <f t="shared" si="6"/>
        <v/>
      </c>
      <c r="L118" s="122" t="str">
        <f t="shared" si="7"/>
        <v/>
      </c>
      <c r="M118" s="238"/>
      <c r="N118" s="238"/>
      <c r="O118" s="240"/>
      <c r="P118" s="121" t="str">
        <f t="shared" si="11"/>
        <v>-</v>
      </c>
      <c r="Q118" s="122" t="str">
        <f t="shared" si="8"/>
        <v/>
      </c>
      <c r="R118" s="122" t="str">
        <f t="shared" si="9"/>
        <v/>
      </c>
      <c r="S118" s="238"/>
      <c r="T118" s="238"/>
      <c r="U118" s="240"/>
      <c r="V118" s="2"/>
      <c r="W118" s="194"/>
      <c r="X118" s="195"/>
      <c r="Y118" s="195"/>
      <c r="Z118" s="195"/>
      <c r="AA118" s="195"/>
      <c r="AB118" s="195"/>
      <c r="AC118" s="195"/>
      <c r="AD118" s="195"/>
      <c r="AE118" s="195"/>
      <c r="AF118" s="195"/>
      <c r="AG118" s="195"/>
      <c r="AH118" s="195"/>
      <c r="AI118" s="196"/>
      <c r="AJ118" s="202"/>
      <c r="AK118" s="194"/>
      <c r="AL118" s="195"/>
      <c r="AM118" s="195"/>
      <c r="AN118" s="195"/>
      <c r="AO118" s="195"/>
      <c r="AP118" s="195"/>
      <c r="AQ118" s="195"/>
      <c r="AR118" s="195"/>
      <c r="AS118" s="195"/>
      <c r="AT118" s="195"/>
      <c r="AU118" s="195"/>
      <c r="AV118" s="195"/>
      <c r="AW118" s="196"/>
    </row>
    <row r="119" spans="1:49" s="71" customFormat="1" ht="14.25" hidden="1" x14ac:dyDescent="0.2">
      <c r="A119" s="185">
        <v>96</v>
      </c>
      <c r="B119" s="181" t="str">
        <f ca="1">VLOOKUP($A119,Scoring!$A$15:$R$233,2,FALSE)</f>
        <v/>
      </c>
      <c r="C119" s="181" t="str">
        <f ca="1">VLOOKUP($A119,Scoring!$A$15:$R$233,3,FALSE)</f>
        <v/>
      </c>
      <c r="D119" s="193"/>
      <c r="E119" s="120" t="str">
        <f>VLOOKUP($A119,Scoring!$A$16:$R$233,Scoring!$D$234,FALSE)</f>
        <v/>
      </c>
      <c r="F119" s="193"/>
      <c r="G119" s="120" t="str">
        <f>VLOOKUP($A119,Scoring!$A$16:$R$233,Scoring!$P$234,FALSE)</f>
        <v/>
      </c>
      <c r="H119" s="193"/>
      <c r="I119" s="120" t="str">
        <f ca="1">VLOOKUP($A119,Scoring!$A$16:$R$233,Scoring!$R$234,FALSE)</f>
        <v/>
      </c>
      <c r="J119" s="123" t="str">
        <f t="shared" si="10"/>
        <v>-</v>
      </c>
      <c r="K119" s="122" t="str">
        <f t="shared" si="6"/>
        <v/>
      </c>
      <c r="L119" s="122" t="str">
        <f t="shared" si="7"/>
        <v/>
      </c>
      <c r="M119" s="238"/>
      <c r="N119" s="238"/>
      <c r="O119" s="240"/>
      <c r="P119" s="121" t="str">
        <f t="shared" si="11"/>
        <v>-</v>
      </c>
      <c r="Q119" s="122" t="str">
        <f t="shared" si="8"/>
        <v/>
      </c>
      <c r="R119" s="122" t="str">
        <f t="shared" si="9"/>
        <v/>
      </c>
      <c r="S119" s="238"/>
      <c r="T119" s="238"/>
      <c r="U119" s="240"/>
      <c r="V119" s="2"/>
      <c r="W119" s="194"/>
      <c r="X119" s="195"/>
      <c r="Y119" s="195"/>
      <c r="Z119" s="195"/>
      <c r="AA119" s="195"/>
      <c r="AB119" s="195"/>
      <c r="AC119" s="195"/>
      <c r="AD119" s="195"/>
      <c r="AE119" s="195"/>
      <c r="AF119" s="195"/>
      <c r="AG119" s="195"/>
      <c r="AH119" s="195"/>
      <c r="AI119" s="196"/>
      <c r="AJ119" s="202"/>
      <c r="AK119" s="194"/>
      <c r="AL119" s="195"/>
      <c r="AM119" s="195"/>
      <c r="AN119" s="195"/>
      <c r="AO119" s="195"/>
      <c r="AP119" s="195"/>
      <c r="AQ119" s="195"/>
      <c r="AR119" s="195"/>
      <c r="AS119" s="195"/>
      <c r="AT119" s="195"/>
      <c r="AU119" s="195"/>
      <c r="AV119" s="195"/>
      <c r="AW119" s="196"/>
    </row>
    <row r="120" spans="1:49" s="71" customFormat="1" ht="14.25" hidden="1" x14ac:dyDescent="0.2">
      <c r="A120" s="185">
        <v>97</v>
      </c>
      <c r="B120" s="181" t="str">
        <f ca="1">VLOOKUP($A120,Scoring!$A$15:$R$233,2,FALSE)</f>
        <v/>
      </c>
      <c r="C120" s="181" t="str">
        <f ca="1">VLOOKUP($A120,Scoring!$A$15:$R$233,3,FALSE)</f>
        <v/>
      </c>
      <c r="D120" s="193"/>
      <c r="E120" s="120" t="str">
        <f>VLOOKUP($A120,Scoring!$A$16:$R$233,Scoring!$D$234,FALSE)</f>
        <v/>
      </c>
      <c r="F120" s="193"/>
      <c r="G120" s="120" t="str">
        <f>VLOOKUP($A120,Scoring!$A$16:$R$233,Scoring!$P$234,FALSE)</f>
        <v/>
      </c>
      <c r="H120" s="193"/>
      <c r="I120" s="120" t="str">
        <f ca="1">VLOOKUP($A120,Scoring!$A$16:$R$233,Scoring!$R$234,FALSE)</f>
        <v/>
      </c>
      <c r="J120" s="123" t="str">
        <f t="shared" si="10"/>
        <v>-</v>
      </c>
      <c r="K120" s="122" t="str">
        <f t="shared" si="6"/>
        <v/>
      </c>
      <c r="L120" s="122" t="str">
        <f t="shared" si="7"/>
        <v/>
      </c>
      <c r="M120" s="238"/>
      <c r="N120" s="238"/>
      <c r="O120" s="240"/>
      <c r="P120" s="121" t="str">
        <f t="shared" si="11"/>
        <v>-</v>
      </c>
      <c r="Q120" s="122" t="str">
        <f t="shared" si="8"/>
        <v/>
      </c>
      <c r="R120" s="122" t="str">
        <f t="shared" si="9"/>
        <v/>
      </c>
      <c r="S120" s="238"/>
      <c r="T120" s="238"/>
      <c r="U120" s="240"/>
      <c r="V120" s="2"/>
      <c r="W120" s="194"/>
      <c r="X120" s="195"/>
      <c r="Y120" s="195"/>
      <c r="Z120" s="195"/>
      <c r="AA120" s="195"/>
      <c r="AB120" s="195"/>
      <c r="AC120" s="195"/>
      <c r="AD120" s="195"/>
      <c r="AE120" s="195"/>
      <c r="AF120" s="195"/>
      <c r="AG120" s="195"/>
      <c r="AH120" s="195"/>
      <c r="AI120" s="196"/>
      <c r="AJ120" s="202"/>
      <c r="AK120" s="194"/>
      <c r="AL120" s="195"/>
      <c r="AM120" s="195"/>
      <c r="AN120" s="195"/>
      <c r="AO120" s="195"/>
      <c r="AP120" s="195"/>
      <c r="AQ120" s="195"/>
      <c r="AR120" s="195"/>
      <c r="AS120" s="195"/>
      <c r="AT120" s="195"/>
      <c r="AU120" s="195"/>
      <c r="AV120" s="195"/>
      <c r="AW120" s="196"/>
    </row>
    <row r="121" spans="1:49" s="71" customFormat="1" ht="51" hidden="1" x14ac:dyDescent="0.2">
      <c r="A121" s="185">
        <v>98</v>
      </c>
      <c r="B121" s="181" t="str">
        <f ca="1">VLOOKUP($A121,Scoring!$A$15:$R$233,2,FALSE)</f>
        <v>SpC 2H</v>
      </c>
      <c r="C121" s="181" t="str">
        <f ca="1">VLOOKUP($A121,Scoring!$A$15:$R$233,3,FALSE)</f>
        <v xml:space="preserve">Compliance Officer’s report
Report produced in accordance with paragraph 9 of the condition. </v>
      </c>
      <c r="D121" s="193"/>
      <c r="E121" s="120" t="str">
        <f>VLOOKUP($A121,Scoring!$A$16:$R$233,Scoring!$D$234,FALSE)</f>
        <v/>
      </c>
      <c r="F121" s="193"/>
      <c r="G121" s="120" t="str">
        <f>VLOOKUP($A121,Scoring!$A$16:$R$233,Scoring!$P$234,FALSE)</f>
        <v/>
      </c>
      <c r="H121" s="193"/>
      <c r="I121" s="120" t="str">
        <f ca="1">VLOOKUP($A121,Scoring!$A$16:$R$233,Scoring!$R$234,FALSE)</f>
        <v>-</v>
      </c>
      <c r="J121" s="123" t="str">
        <f t="shared" si="10"/>
        <v>-</v>
      </c>
      <c r="K121" s="122" t="str">
        <f t="shared" si="6"/>
        <v/>
      </c>
      <c r="L121" s="122" t="str">
        <f t="shared" si="7"/>
        <v/>
      </c>
      <c r="M121" s="238"/>
      <c r="N121" s="238"/>
      <c r="O121" s="240"/>
      <c r="P121" s="121" t="str">
        <f t="shared" si="11"/>
        <v>-</v>
      </c>
      <c r="Q121" s="122" t="str">
        <f t="shared" si="8"/>
        <v/>
      </c>
      <c r="R121" s="122" t="str">
        <f t="shared" si="9"/>
        <v/>
      </c>
      <c r="S121" s="238"/>
      <c r="T121" s="238"/>
      <c r="U121" s="240"/>
      <c r="V121" s="2"/>
      <c r="W121" s="194"/>
      <c r="X121" s="195"/>
      <c r="Y121" s="195"/>
      <c r="Z121" s="195"/>
      <c r="AA121" s="195"/>
      <c r="AB121" s="195"/>
      <c r="AC121" s="195"/>
      <c r="AD121" s="195"/>
      <c r="AE121" s="195"/>
      <c r="AF121" s="195"/>
      <c r="AG121" s="195"/>
      <c r="AH121" s="195"/>
      <c r="AI121" s="196"/>
      <c r="AJ121" s="202"/>
      <c r="AK121" s="194"/>
      <c r="AL121" s="195"/>
      <c r="AM121" s="195"/>
      <c r="AN121" s="195"/>
      <c r="AO121" s="195"/>
      <c r="AP121" s="195"/>
      <c r="AQ121" s="195"/>
      <c r="AR121" s="195"/>
      <c r="AS121" s="195"/>
      <c r="AT121" s="195"/>
      <c r="AU121" s="195"/>
      <c r="AV121" s="195"/>
      <c r="AW121" s="196"/>
    </row>
    <row r="122" spans="1:49" s="71" customFormat="1" ht="14.25" hidden="1" x14ac:dyDescent="0.2">
      <c r="A122" s="185">
        <v>99</v>
      </c>
      <c r="B122" s="181" t="str">
        <f ca="1">VLOOKUP($A122,Scoring!$A$15:$R$233,2,FALSE)</f>
        <v/>
      </c>
      <c r="C122" s="181" t="str">
        <f ca="1">VLOOKUP($A122,Scoring!$A$15:$R$233,3,FALSE)</f>
        <v/>
      </c>
      <c r="D122" s="193"/>
      <c r="E122" s="120" t="str">
        <f>VLOOKUP($A122,Scoring!$A$16:$R$233,Scoring!$D$234,FALSE)</f>
        <v/>
      </c>
      <c r="F122" s="193"/>
      <c r="G122" s="120" t="str">
        <f>VLOOKUP($A122,Scoring!$A$16:$R$233,Scoring!$P$234,FALSE)</f>
        <v/>
      </c>
      <c r="H122" s="193"/>
      <c r="I122" s="120" t="str">
        <f ca="1">VLOOKUP($A122,Scoring!$A$16:$R$233,Scoring!$R$234,FALSE)</f>
        <v/>
      </c>
      <c r="J122" s="123" t="str">
        <f t="shared" si="10"/>
        <v>-</v>
      </c>
      <c r="K122" s="122" t="str">
        <f t="shared" si="6"/>
        <v/>
      </c>
      <c r="L122" s="122" t="str">
        <f t="shared" si="7"/>
        <v/>
      </c>
      <c r="M122" s="238"/>
      <c r="N122" s="238"/>
      <c r="O122" s="240"/>
      <c r="P122" s="121" t="str">
        <f t="shared" si="11"/>
        <v>-</v>
      </c>
      <c r="Q122" s="122" t="str">
        <f t="shared" si="8"/>
        <v/>
      </c>
      <c r="R122" s="122" t="str">
        <f t="shared" si="9"/>
        <v/>
      </c>
      <c r="S122" s="238"/>
      <c r="T122" s="238"/>
      <c r="U122" s="240"/>
      <c r="V122" s="2"/>
      <c r="W122" s="194"/>
      <c r="X122" s="195"/>
      <c r="Y122" s="195"/>
      <c r="Z122" s="195"/>
      <c r="AA122" s="195"/>
      <c r="AB122" s="195"/>
      <c r="AC122" s="195"/>
      <c r="AD122" s="195"/>
      <c r="AE122" s="195"/>
      <c r="AF122" s="195"/>
      <c r="AG122" s="195"/>
      <c r="AH122" s="195"/>
      <c r="AI122" s="196"/>
      <c r="AJ122" s="202"/>
      <c r="AK122" s="194"/>
      <c r="AL122" s="195"/>
      <c r="AM122" s="195"/>
      <c r="AN122" s="195"/>
      <c r="AO122" s="195"/>
      <c r="AP122" s="195"/>
      <c r="AQ122" s="195"/>
      <c r="AR122" s="195"/>
      <c r="AS122" s="195"/>
      <c r="AT122" s="195"/>
      <c r="AU122" s="195"/>
      <c r="AV122" s="195"/>
      <c r="AW122" s="196"/>
    </row>
    <row r="123" spans="1:49" s="71" customFormat="1" ht="38.25" hidden="1" x14ac:dyDescent="0.2">
      <c r="A123" s="185">
        <v>100</v>
      </c>
      <c r="B123" s="181" t="str">
        <f ca="1">VLOOKUP($A123,Scoring!$A$15:$R$233,2,FALSE)</f>
        <v xml:space="preserve">SpC 2J </v>
      </c>
      <c r="C123" s="181" t="str">
        <f ca="1">VLOOKUP($A123,Scoring!$A$15:$R$233,3,FALSE)</f>
        <v>Network Access Policy 
Network Access Policy</v>
      </c>
      <c r="D123" s="193"/>
      <c r="E123" s="120" t="str">
        <f>VLOOKUP($A123,Scoring!$A$16:$R$233,Scoring!$D$234,FALSE)</f>
        <v/>
      </c>
      <c r="F123" s="193"/>
      <c r="G123" s="120" t="str">
        <f>VLOOKUP($A123,Scoring!$A$16:$R$233,Scoring!$P$234,FALSE)</f>
        <v/>
      </c>
      <c r="H123" s="193"/>
      <c r="I123" s="120" t="str">
        <f ca="1">VLOOKUP($A123,Scoring!$A$16:$R$233,Scoring!$R$234,FALSE)</f>
        <v>-</v>
      </c>
      <c r="J123" s="123" t="str">
        <f t="shared" si="10"/>
        <v>-</v>
      </c>
      <c r="K123" s="122" t="str">
        <f t="shared" si="6"/>
        <v/>
      </c>
      <c r="L123" s="122" t="str">
        <f t="shared" si="7"/>
        <v/>
      </c>
      <c r="M123" s="238"/>
      <c r="N123" s="238"/>
      <c r="O123" s="240"/>
      <c r="P123" s="121" t="str">
        <f t="shared" si="11"/>
        <v>-</v>
      </c>
      <c r="Q123" s="122" t="str">
        <f t="shared" si="8"/>
        <v/>
      </c>
      <c r="R123" s="122" t="str">
        <f t="shared" si="9"/>
        <v/>
      </c>
      <c r="S123" s="238"/>
      <c r="T123" s="238"/>
      <c r="U123" s="240"/>
      <c r="V123" s="2"/>
      <c r="W123" s="194"/>
      <c r="X123" s="195"/>
      <c r="Y123" s="195"/>
      <c r="Z123" s="195"/>
      <c r="AA123" s="195"/>
      <c r="AB123" s="195"/>
      <c r="AC123" s="195"/>
      <c r="AD123" s="195"/>
      <c r="AE123" s="195"/>
      <c r="AF123" s="195"/>
      <c r="AG123" s="195"/>
      <c r="AH123" s="195"/>
      <c r="AI123" s="196"/>
      <c r="AJ123" s="202"/>
      <c r="AK123" s="194"/>
      <c r="AL123" s="195"/>
      <c r="AM123" s="195"/>
      <c r="AN123" s="195"/>
      <c r="AO123" s="195"/>
      <c r="AP123" s="195"/>
      <c r="AQ123" s="195"/>
      <c r="AR123" s="195"/>
      <c r="AS123" s="195"/>
      <c r="AT123" s="195"/>
      <c r="AU123" s="195"/>
      <c r="AV123" s="195"/>
      <c r="AW123" s="196"/>
    </row>
    <row r="124" spans="1:49" s="71" customFormat="1" ht="51" hidden="1" x14ac:dyDescent="0.2">
      <c r="A124" s="185">
        <v>101</v>
      </c>
      <c r="B124" s="181" t="str">
        <f ca="1">VLOOKUP($A124,Scoring!$A$15:$R$233,2,FALSE)</f>
        <v>SpC 2K</v>
      </c>
      <c r="C124" s="181" t="str">
        <f ca="1">VLOOKUP($A124,Scoring!$A$15:$R$233,3,FALSE)</f>
        <v>Electricity Transmission Losses Reporting 
Annual transmission losses report</v>
      </c>
      <c r="D124" s="193"/>
      <c r="E124" s="120" t="str">
        <f>VLOOKUP($A124,Scoring!$A$16:$R$233,Scoring!$D$234,FALSE)</f>
        <v/>
      </c>
      <c r="F124" s="193"/>
      <c r="G124" s="120" t="str">
        <f>VLOOKUP($A124,Scoring!$A$16:$R$233,Scoring!$P$234,FALSE)</f>
        <v/>
      </c>
      <c r="H124" s="193"/>
      <c r="I124" s="120" t="str">
        <f ca="1">VLOOKUP($A124,Scoring!$A$16:$R$233,Scoring!$R$234,FALSE)</f>
        <v>-</v>
      </c>
      <c r="J124" s="123" t="str">
        <f t="shared" si="10"/>
        <v>-</v>
      </c>
      <c r="K124" s="122" t="str">
        <f t="shared" si="6"/>
        <v/>
      </c>
      <c r="L124" s="122" t="str">
        <f t="shared" si="7"/>
        <v/>
      </c>
      <c r="M124" s="238"/>
      <c r="N124" s="238"/>
      <c r="O124" s="240"/>
      <c r="P124" s="121" t="str">
        <f t="shared" si="11"/>
        <v>-</v>
      </c>
      <c r="Q124" s="122" t="str">
        <f t="shared" si="8"/>
        <v/>
      </c>
      <c r="R124" s="122" t="str">
        <f t="shared" si="9"/>
        <v/>
      </c>
      <c r="S124" s="238"/>
      <c r="T124" s="238"/>
      <c r="U124" s="240"/>
      <c r="V124" s="2"/>
      <c r="W124" s="194"/>
      <c r="X124" s="195"/>
      <c r="Y124" s="195"/>
      <c r="Z124" s="195"/>
      <c r="AA124" s="195"/>
      <c r="AB124" s="195"/>
      <c r="AC124" s="195"/>
      <c r="AD124" s="195"/>
      <c r="AE124" s="195"/>
      <c r="AF124" s="195"/>
      <c r="AG124" s="195"/>
      <c r="AH124" s="195"/>
      <c r="AI124" s="196"/>
      <c r="AJ124" s="202"/>
      <c r="AK124" s="194"/>
      <c r="AL124" s="195"/>
      <c r="AM124" s="195"/>
      <c r="AN124" s="195"/>
      <c r="AO124" s="195"/>
      <c r="AP124" s="195"/>
      <c r="AQ124" s="195"/>
      <c r="AR124" s="195"/>
      <c r="AS124" s="195"/>
      <c r="AT124" s="195"/>
      <c r="AU124" s="195"/>
      <c r="AV124" s="195"/>
      <c r="AW124" s="196"/>
    </row>
    <row r="125" spans="1:49" s="71" customFormat="1" ht="14.25" hidden="1" x14ac:dyDescent="0.2">
      <c r="A125" s="185">
        <v>102</v>
      </c>
      <c r="B125" s="181" t="str">
        <f ca="1">VLOOKUP($A125,Scoring!$A$15:$R$233,2,FALSE)</f>
        <v/>
      </c>
      <c r="C125" s="181" t="str">
        <f ca="1">VLOOKUP($A125,Scoring!$A$15:$R$233,3,FALSE)</f>
        <v/>
      </c>
      <c r="D125" s="193"/>
      <c r="E125" s="120" t="str">
        <f>VLOOKUP($A125,Scoring!$A$16:$R$233,Scoring!$D$234,FALSE)</f>
        <v/>
      </c>
      <c r="F125" s="193"/>
      <c r="G125" s="120" t="str">
        <f>VLOOKUP($A125,Scoring!$A$16:$R$233,Scoring!$P$234,FALSE)</f>
        <v/>
      </c>
      <c r="H125" s="193"/>
      <c r="I125" s="120" t="str">
        <f ca="1">VLOOKUP($A125,Scoring!$A$16:$R$233,Scoring!$R$234,FALSE)</f>
        <v/>
      </c>
      <c r="J125" s="123" t="str">
        <f t="shared" si="10"/>
        <v>-</v>
      </c>
      <c r="K125" s="122" t="str">
        <f t="shared" si="6"/>
        <v/>
      </c>
      <c r="L125" s="122" t="str">
        <f t="shared" si="7"/>
        <v/>
      </c>
      <c r="M125" s="238"/>
      <c r="N125" s="238"/>
      <c r="O125" s="240"/>
      <c r="P125" s="121" t="str">
        <f t="shared" si="11"/>
        <v>-</v>
      </c>
      <c r="Q125" s="122" t="str">
        <f t="shared" si="8"/>
        <v/>
      </c>
      <c r="R125" s="122" t="str">
        <f t="shared" si="9"/>
        <v/>
      </c>
      <c r="S125" s="238"/>
      <c r="T125" s="238"/>
      <c r="U125" s="240"/>
      <c r="V125" s="2"/>
      <c r="W125" s="194"/>
      <c r="X125" s="195"/>
      <c r="Y125" s="195"/>
      <c r="Z125" s="195"/>
      <c r="AA125" s="195"/>
      <c r="AB125" s="195"/>
      <c r="AC125" s="195"/>
      <c r="AD125" s="195"/>
      <c r="AE125" s="195"/>
      <c r="AF125" s="195"/>
      <c r="AG125" s="195"/>
      <c r="AH125" s="195"/>
      <c r="AI125" s="196"/>
      <c r="AJ125" s="202"/>
      <c r="AK125" s="194"/>
      <c r="AL125" s="195"/>
      <c r="AM125" s="195"/>
      <c r="AN125" s="195"/>
      <c r="AO125" s="195"/>
      <c r="AP125" s="195"/>
      <c r="AQ125" s="195"/>
      <c r="AR125" s="195"/>
      <c r="AS125" s="195"/>
      <c r="AT125" s="195"/>
      <c r="AU125" s="195"/>
      <c r="AV125" s="195"/>
      <c r="AW125" s="196"/>
    </row>
    <row r="126" spans="1:49" s="71" customFormat="1" ht="14.25" hidden="1" x14ac:dyDescent="0.2">
      <c r="A126" s="185">
        <v>103</v>
      </c>
      <c r="B126" s="181" t="str">
        <f ca="1">VLOOKUP($A126,Scoring!$A$15:$R$233,2,FALSE)</f>
        <v/>
      </c>
      <c r="C126" s="181" t="str">
        <f ca="1">VLOOKUP($A126,Scoring!$A$15:$R$233,3,FALSE)</f>
        <v/>
      </c>
      <c r="D126" s="193"/>
      <c r="E126" s="120" t="str">
        <f>VLOOKUP($A126,Scoring!$A$16:$R$233,Scoring!$D$234,FALSE)</f>
        <v/>
      </c>
      <c r="F126" s="193"/>
      <c r="G126" s="120" t="str">
        <f>VLOOKUP($A126,Scoring!$A$16:$R$233,Scoring!$P$234,FALSE)</f>
        <v/>
      </c>
      <c r="H126" s="193"/>
      <c r="I126" s="120" t="str">
        <f ca="1">VLOOKUP($A126,Scoring!$A$16:$R$233,Scoring!$R$234,FALSE)</f>
        <v/>
      </c>
      <c r="J126" s="123" t="str">
        <f t="shared" si="10"/>
        <v>-</v>
      </c>
      <c r="K126" s="122" t="str">
        <f t="shared" si="6"/>
        <v/>
      </c>
      <c r="L126" s="122" t="str">
        <f t="shared" si="7"/>
        <v/>
      </c>
      <c r="M126" s="238"/>
      <c r="N126" s="238"/>
      <c r="O126" s="240"/>
      <c r="P126" s="121" t="str">
        <f t="shared" si="11"/>
        <v>-</v>
      </c>
      <c r="Q126" s="122" t="str">
        <f t="shared" si="8"/>
        <v/>
      </c>
      <c r="R126" s="122" t="str">
        <f t="shared" si="9"/>
        <v/>
      </c>
      <c r="S126" s="238"/>
      <c r="T126" s="238"/>
      <c r="U126" s="240"/>
      <c r="V126" s="2"/>
      <c r="W126" s="194"/>
      <c r="X126" s="195"/>
      <c r="Y126" s="195"/>
      <c r="Z126" s="195"/>
      <c r="AA126" s="195"/>
      <c r="AB126" s="195"/>
      <c r="AC126" s="195"/>
      <c r="AD126" s="195"/>
      <c r="AE126" s="195"/>
      <c r="AF126" s="195"/>
      <c r="AG126" s="195"/>
      <c r="AH126" s="195"/>
      <c r="AI126" s="196"/>
      <c r="AJ126" s="202"/>
      <c r="AK126" s="194"/>
      <c r="AL126" s="195"/>
      <c r="AM126" s="195"/>
      <c r="AN126" s="195"/>
      <c r="AO126" s="195"/>
      <c r="AP126" s="195"/>
      <c r="AQ126" s="195"/>
      <c r="AR126" s="195"/>
      <c r="AS126" s="195"/>
      <c r="AT126" s="195"/>
      <c r="AU126" s="195"/>
      <c r="AV126" s="195"/>
      <c r="AW126" s="196"/>
    </row>
    <row r="127" spans="1:49" s="71" customFormat="1" ht="14.25" hidden="1" x14ac:dyDescent="0.2">
      <c r="A127" s="185">
        <v>104</v>
      </c>
      <c r="B127" s="181" t="str">
        <f ca="1">VLOOKUP($A127,Scoring!$A$15:$R$233,2,FALSE)</f>
        <v/>
      </c>
      <c r="C127" s="181" t="str">
        <f ca="1">VLOOKUP($A127,Scoring!$A$15:$R$233,3,FALSE)</f>
        <v/>
      </c>
      <c r="D127" s="193"/>
      <c r="E127" s="120" t="str">
        <f>VLOOKUP($A127,Scoring!$A$16:$R$233,Scoring!$D$234,FALSE)</f>
        <v/>
      </c>
      <c r="F127" s="193"/>
      <c r="G127" s="120" t="str">
        <f>VLOOKUP($A127,Scoring!$A$16:$R$233,Scoring!$P$234,FALSE)</f>
        <v/>
      </c>
      <c r="H127" s="193"/>
      <c r="I127" s="120" t="str">
        <f ca="1">VLOOKUP($A127,Scoring!$A$16:$R$233,Scoring!$R$234,FALSE)</f>
        <v/>
      </c>
      <c r="J127" s="123" t="str">
        <f t="shared" si="10"/>
        <v>-</v>
      </c>
      <c r="K127" s="122" t="str">
        <f t="shared" si="6"/>
        <v/>
      </c>
      <c r="L127" s="122" t="str">
        <f t="shared" si="7"/>
        <v/>
      </c>
      <c r="M127" s="238"/>
      <c r="N127" s="238"/>
      <c r="O127" s="240"/>
      <c r="P127" s="121" t="str">
        <f t="shared" si="11"/>
        <v>-</v>
      </c>
      <c r="Q127" s="122" t="str">
        <f t="shared" si="8"/>
        <v/>
      </c>
      <c r="R127" s="122" t="str">
        <f t="shared" si="9"/>
        <v/>
      </c>
      <c r="S127" s="238"/>
      <c r="T127" s="238"/>
      <c r="U127" s="240"/>
      <c r="V127" s="2"/>
      <c r="W127" s="194"/>
      <c r="X127" s="195"/>
      <c r="Y127" s="195"/>
      <c r="Z127" s="195"/>
      <c r="AA127" s="195"/>
      <c r="AB127" s="195"/>
      <c r="AC127" s="195"/>
      <c r="AD127" s="195"/>
      <c r="AE127" s="195"/>
      <c r="AF127" s="195"/>
      <c r="AG127" s="195"/>
      <c r="AH127" s="195"/>
      <c r="AI127" s="196"/>
      <c r="AJ127" s="202"/>
      <c r="AK127" s="194"/>
      <c r="AL127" s="195"/>
      <c r="AM127" s="195"/>
      <c r="AN127" s="195"/>
      <c r="AO127" s="195"/>
      <c r="AP127" s="195"/>
      <c r="AQ127" s="195"/>
      <c r="AR127" s="195"/>
      <c r="AS127" s="195"/>
      <c r="AT127" s="195"/>
      <c r="AU127" s="195"/>
      <c r="AV127" s="195"/>
      <c r="AW127" s="196"/>
    </row>
    <row r="128" spans="1:49" s="71" customFormat="1" ht="63.75" hidden="1" x14ac:dyDescent="0.2">
      <c r="A128" s="185">
        <v>105</v>
      </c>
      <c r="B128" s="181" t="str">
        <f ca="1">VLOOKUP($A128,Scoring!$A$15:$R$233,2,FALSE)</f>
        <v>SpC 2N</v>
      </c>
      <c r="C128" s="181" t="str">
        <f ca="1">VLOOKUP($A128,Scoring!$A$15:$R$233,3,FALSE)</f>
        <v>Provision of Information to the System Operator
Statement on information provided to the System Operator</v>
      </c>
      <c r="D128" s="193"/>
      <c r="E128" s="120" t="str">
        <f>VLOOKUP($A128,Scoring!$A$16:$R$233,Scoring!$D$234,FALSE)</f>
        <v/>
      </c>
      <c r="F128" s="193"/>
      <c r="G128" s="120" t="str">
        <f>VLOOKUP($A128,Scoring!$A$16:$R$233,Scoring!$P$234,FALSE)</f>
        <v/>
      </c>
      <c r="H128" s="193"/>
      <c r="I128" s="120" t="str">
        <f ca="1">VLOOKUP($A128,Scoring!$A$16:$R$233,Scoring!$R$234,FALSE)</f>
        <v>-</v>
      </c>
      <c r="J128" s="123" t="str">
        <f t="shared" si="10"/>
        <v>-</v>
      </c>
      <c r="K128" s="122" t="str">
        <f t="shared" si="6"/>
        <v/>
      </c>
      <c r="L128" s="122" t="str">
        <f t="shared" si="7"/>
        <v/>
      </c>
      <c r="M128" s="238"/>
      <c r="N128" s="238"/>
      <c r="O128" s="240"/>
      <c r="P128" s="121" t="str">
        <f t="shared" si="11"/>
        <v>-</v>
      </c>
      <c r="Q128" s="122" t="str">
        <f t="shared" si="8"/>
        <v/>
      </c>
      <c r="R128" s="122" t="str">
        <f t="shared" si="9"/>
        <v/>
      </c>
      <c r="S128" s="238"/>
      <c r="T128" s="238"/>
      <c r="U128" s="240"/>
      <c r="V128" s="2"/>
      <c r="W128" s="194"/>
      <c r="X128" s="195"/>
      <c r="Y128" s="195"/>
      <c r="Z128" s="195"/>
      <c r="AA128" s="195"/>
      <c r="AB128" s="195"/>
      <c r="AC128" s="195"/>
      <c r="AD128" s="195"/>
      <c r="AE128" s="195"/>
      <c r="AF128" s="195"/>
      <c r="AG128" s="195"/>
      <c r="AH128" s="195"/>
      <c r="AI128" s="196"/>
      <c r="AJ128" s="202"/>
      <c r="AK128" s="194"/>
      <c r="AL128" s="195"/>
      <c r="AM128" s="195"/>
      <c r="AN128" s="195"/>
      <c r="AO128" s="195"/>
      <c r="AP128" s="195"/>
      <c r="AQ128" s="195"/>
      <c r="AR128" s="195"/>
      <c r="AS128" s="195"/>
      <c r="AT128" s="195"/>
      <c r="AU128" s="195"/>
      <c r="AV128" s="195"/>
      <c r="AW128" s="196"/>
    </row>
    <row r="129" spans="1:49" s="71" customFormat="1" ht="14.25" hidden="1" x14ac:dyDescent="0.2">
      <c r="A129" s="185">
        <v>106</v>
      </c>
      <c r="B129" s="181" t="str">
        <f ca="1">VLOOKUP($A129,Scoring!$A$15:$R$233,2,FALSE)</f>
        <v/>
      </c>
      <c r="C129" s="181" t="str">
        <f ca="1">VLOOKUP($A129,Scoring!$A$15:$R$233,3,FALSE)</f>
        <v/>
      </c>
      <c r="D129" s="193"/>
      <c r="E129" s="120" t="str">
        <f>VLOOKUP($A129,Scoring!$A$16:$R$233,Scoring!$D$234,FALSE)</f>
        <v/>
      </c>
      <c r="F129" s="193"/>
      <c r="G129" s="120" t="str">
        <f>VLOOKUP($A129,Scoring!$A$16:$R$233,Scoring!$P$234,FALSE)</f>
        <v/>
      </c>
      <c r="H129" s="193"/>
      <c r="I129" s="120" t="str">
        <f ca="1">VLOOKUP($A129,Scoring!$A$16:$R$233,Scoring!$R$234,FALSE)</f>
        <v/>
      </c>
      <c r="J129" s="123" t="str">
        <f t="shared" si="10"/>
        <v>-</v>
      </c>
      <c r="K129" s="122" t="str">
        <f t="shared" si="6"/>
        <v/>
      </c>
      <c r="L129" s="122" t="str">
        <f t="shared" si="7"/>
        <v/>
      </c>
      <c r="M129" s="238"/>
      <c r="N129" s="238"/>
      <c r="O129" s="240"/>
      <c r="P129" s="121" t="str">
        <f t="shared" si="11"/>
        <v>-</v>
      </c>
      <c r="Q129" s="122" t="str">
        <f t="shared" si="8"/>
        <v/>
      </c>
      <c r="R129" s="122" t="str">
        <f t="shared" si="9"/>
        <v/>
      </c>
      <c r="S129" s="238"/>
      <c r="T129" s="238"/>
      <c r="U129" s="240"/>
      <c r="V129" s="2"/>
      <c r="W129" s="194"/>
      <c r="X129" s="195"/>
      <c r="Y129" s="195"/>
      <c r="Z129" s="195"/>
      <c r="AA129" s="195"/>
      <c r="AB129" s="195"/>
      <c r="AC129" s="195"/>
      <c r="AD129" s="195"/>
      <c r="AE129" s="195"/>
      <c r="AF129" s="195"/>
      <c r="AG129" s="195"/>
      <c r="AH129" s="195"/>
      <c r="AI129" s="196"/>
      <c r="AJ129" s="202"/>
      <c r="AK129" s="194"/>
      <c r="AL129" s="195"/>
      <c r="AM129" s="195"/>
      <c r="AN129" s="195"/>
      <c r="AO129" s="195"/>
      <c r="AP129" s="195"/>
      <c r="AQ129" s="195"/>
      <c r="AR129" s="195"/>
      <c r="AS129" s="195"/>
      <c r="AT129" s="195"/>
      <c r="AU129" s="195"/>
      <c r="AV129" s="195"/>
      <c r="AW129" s="196"/>
    </row>
    <row r="130" spans="1:49" s="71" customFormat="1" ht="51" hidden="1" x14ac:dyDescent="0.2">
      <c r="A130" s="185">
        <v>107</v>
      </c>
      <c r="B130" s="181" t="str">
        <f ca="1">VLOOKUP($A130,Scoring!$A$15:$R$233,2,FALSE)</f>
        <v>SpC 3D</v>
      </c>
      <c r="C130" s="181" t="str">
        <f ca="1">VLOOKUP($A130,Scoring!$A$15:$R$233,3,FALSE)</f>
        <v>Stakeholder Engagement submission
Stakeholder Engagement Incentive Report (Parts 1 &amp; 2)</v>
      </c>
      <c r="D130" s="193"/>
      <c r="E130" s="120" t="str">
        <f>VLOOKUP($A130,Scoring!$A$16:$R$233,Scoring!$D$234,FALSE)</f>
        <v/>
      </c>
      <c r="F130" s="193"/>
      <c r="G130" s="120" t="str">
        <f>VLOOKUP($A130,Scoring!$A$16:$R$233,Scoring!$P$234,FALSE)</f>
        <v/>
      </c>
      <c r="H130" s="193"/>
      <c r="I130" s="120" t="str">
        <f ca="1">VLOOKUP($A130,Scoring!$A$16:$R$233,Scoring!$R$234,FALSE)</f>
        <v>-</v>
      </c>
      <c r="J130" s="123" t="str">
        <f t="shared" si="10"/>
        <v>-</v>
      </c>
      <c r="K130" s="122" t="str">
        <f t="shared" si="6"/>
        <v/>
      </c>
      <c r="L130" s="122" t="str">
        <f t="shared" si="7"/>
        <v/>
      </c>
      <c r="M130" s="238"/>
      <c r="N130" s="238"/>
      <c r="O130" s="240"/>
      <c r="P130" s="121" t="str">
        <f t="shared" si="11"/>
        <v>-</v>
      </c>
      <c r="Q130" s="122" t="str">
        <f t="shared" si="8"/>
        <v/>
      </c>
      <c r="R130" s="122" t="str">
        <f t="shared" si="9"/>
        <v/>
      </c>
      <c r="S130" s="238"/>
      <c r="T130" s="238"/>
      <c r="U130" s="240"/>
      <c r="V130" s="2"/>
      <c r="W130" s="194"/>
      <c r="X130" s="195"/>
      <c r="Y130" s="195"/>
      <c r="Z130" s="195"/>
      <c r="AA130" s="195"/>
      <c r="AB130" s="195"/>
      <c r="AC130" s="195"/>
      <c r="AD130" s="195"/>
      <c r="AE130" s="195"/>
      <c r="AF130" s="195"/>
      <c r="AG130" s="195"/>
      <c r="AH130" s="195"/>
      <c r="AI130" s="196"/>
      <c r="AJ130" s="202"/>
      <c r="AK130" s="194"/>
      <c r="AL130" s="195"/>
      <c r="AM130" s="195"/>
      <c r="AN130" s="195"/>
      <c r="AO130" s="195"/>
      <c r="AP130" s="195"/>
      <c r="AQ130" s="195"/>
      <c r="AR130" s="195"/>
      <c r="AS130" s="195"/>
      <c r="AT130" s="195"/>
      <c r="AU130" s="195"/>
      <c r="AV130" s="195"/>
      <c r="AW130" s="196"/>
    </row>
    <row r="131" spans="1:49" s="71" customFormat="1" ht="14.25" hidden="1" x14ac:dyDescent="0.2">
      <c r="A131" s="185">
        <v>108</v>
      </c>
      <c r="B131" s="181" t="str">
        <f ca="1">VLOOKUP($A131,Scoring!$A$15:$R$233,2,FALSE)</f>
        <v/>
      </c>
      <c r="C131" s="181" t="str">
        <f ca="1">VLOOKUP($A131,Scoring!$A$15:$R$233,3,FALSE)</f>
        <v/>
      </c>
      <c r="D131" s="193"/>
      <c r="E131" s="120" t="str">
        <f>VLOOKUP($A131,Scoring!$A$16:$R$233,Scoring!$D$234,FALSE)</f>
        <v/>
      </c>
      <c r="F131" s="193"/>
      <c r="G131" s="120" t="str">
        <f>VLOOKUP($A131,Scoring!$A$16:$R$233,Scoring!$P$234,FALSE)</f>
        <v/>
      </c>
      <c r="H131" s="193"/>
      <c r="I131" s="120" t="str">
        <f ca="1">VLOOKUP($A131,Scoring!$A$16:$R$233,Scoring!$R$234,FALSE)</f>
        <v/>
      </c>
      <c r="J131" s="123" t="str">
        <f t="shared" si="10"/>
        <v>-</v>
      </c>
      <c r="K131" s="122" t="str">
        <f t="shared" si="6"/>
        <v/>
      </c>
      <c r="L131" s="122" t="str">
        <f t="shared" si="7"/>
        <v/>
      </c>
      <c r="M131" s="238"/>
      <c r="N131" s="238"/>
      <c r="O131" s="240"/>
      <c r="P131" s="121" t="str">
        <f t="shared" si="11"/>
        <v>-</v>
      </c>
      <c r="Q131" s="122" t="str">
        <f t="shared" si="8"/>
        <v/>
      </c>
      <c r="R131" s="122" t="str">
        <f t="shared" si="9"/>
        <v/>
      </c>
      <c r="S131" s="238"/>
      <c r="T131" s="238"/>
      <c r="U131" s="240"/>
      <c r="V131" s="2"/>
      <c r="W131" s="194"/>
      <c r="X131" s="195"/>
      <c r="Y131" s="195"/>
      <c r="Z131" s="195"/>
      <c r="AA131" s="195"/>
      <c r="AB131" s="195"/>
      <c r="AC131" s="195"/>
      <c r="AD131" s="195"/>
      <c r="AE131" s="195"/>
      <c r="AF131" s="195"/>
      <c r="AG131" s="195"/>
      <c r="AH131" s="195"/>
      <c r="AI131" s="196"/>
      <c r="AJ131" s="202"/>
      <c r="AK131" s="194"/>
      <c r="AL131" s="195"/>
      <c r="AM131" s="195"/>
      <c r="AN131" s="195"/>
      <c r="AO131" s="195"/>
      <c r="AP131" s="195"/>
      <c r="AQ131" s="195"/>
      <c r="AR131" s="195"/>
      <c r="AS131" s="195"/>
      <c r="AT131" s="195"/>
      <c r="AU131" s="195"/>
      <c r="AV131" s="195"/>
      <c r="AW131" s="196"/>
    </row>
    <row r="132" spans="1:49" s="71" customFormat="1" ht="63.75" hidden="1" x14ac:dyDescent="0.2">
      <c r="A132" s="185">
        <v>109</v>
      </c>
      <c r="B132" s="181" t="str">
        <f ca="1">VLOOKUP($A132,Scoring!$A$15:$R$233,2,FALSE)</f>
        <v>SpC 3F</v>
      </c>
      <c r="C132" s="181" t="str">
        <f ca="1">VLOOKUP($A132,Scoring!$A$15:$R$233,3,FALSE)</f>
        <v>Environmental Discretionary Reward
Application Form, EDR Scorecard Evidence, Executive-level Annual Statement</v>
      </c>
      <c r="D132" s="193"/>
      <c r="E132" s="120" t="str">
        <f>VLOOKUP($A132,Scoring!$A$16:$R$233,Scoring!$D$234,FALSE)</f>
        <v/>
      </c>
      <c r="F132" s="193"/>
      <c r="G132" s="120" t="str">
        <f>VLOOKUP($A132,Scoring!$A$16:$R$233,Scoring!$P$234,FALSE)</f>
        <v/>
      </c>
      <c r="H132" s="193"/>
      <c r="I132" s="120" t="str">
        <f ca="1">VLOOKUP($A132,Scoring!$A$16:$R$233,Scoring!$R$234,FALSE)</f>
        <v>-</v>
      </c>
      <c r="J132" s="123" t="str">
        <f t="shared" si="10"/>
        <v>-</v>
      </c>
      <c r="K132" s="122" t="str">
        <f t="shared" si="6"/>
        <v/>
      </c>
      <c r="L132" s="122" t="str">
        <f t="shared" si="7"/>
        <v/>
      </c>
      <c r="M132" s="238"/>
      <c r="N132" s="238"/>
      <c r="O132" s="240"/>
      <c r="P132" s="121" t="str">
        <f t="shared" si="11"/>
        <v>-</v>
      </c>
      <c r="Q132" s="122" t="str">
        <f t="shared" si="8"/>
        <v/>
      </c>
      <c r="R132" s="122" t="str">
        <f t="shared" si="9"/>
        <v/>
      </c>
      <c r="S132" s="238"/>
      <c r="T132" s="238"/>
      <c r="U132" s="240"/>
      <c r="V132" s="2"/>
      <c r="W132" s="194"/>
      <c r="X132" s="195"/>
      <c r="Y132" s="195"/>
      <c r="Z132" s="195"/>
      <c r="AA132" s="195"/>
      <c r="AB132" s="195"/>
      <c r="AC132" s="195"/>
      <c r="AD132" s="195"/>
      <c r="AE132" s="195"/>
      <c r="AF132" s="195"/>
      <c r="AG132" s="195"/>
      <c r="AH132" s="195"/>
      <c r="AI132" s="196"/>
      <c r="AJ132" s="202"/>
      <c r="AK132" s="194"/>
      <c r="AL132" s="195"/>
      <c r="AM132" s="195"/>
      <c r="AN132" s="195"/>
      <c r="AO132" s="195"/>
      <c r="AP132" s="195"/>
      <c r="AQ132" s="195"/>
      <c r="AR132" s="195"/>
      <c r="AS132" s="195"/>
      <c r="AT132" s="195"/>
      <c r="AU132" s="195"/>
      <c r="AV132" s="195"/>
      <c r="AW132" s="196"/>
    </row>
    <row r="133" spans="1:49" s="71" customFormat="1" ht="14.25" hidden="1" x14ac:dyDescent="0.2">
      <c r="A133" s="185">
        <v>110</v>
      </c>
      <c r="B133" s="181" t="str">
        <f ca="1">VLOOKUP($A133,Scoring!$A$15:$R$233,2,FALSE)</f>
        <v/>
      </c>
      <c r="C133" s="181" t="str">
        <f ca="1">VLOOKUP($A133,Scoring!$A$15:$R$233,3,FALSE)</f>
        <v/>
      </c>
      <c r="D133" s="193"/>
      <c r="E133" s="120" t="str">
        <f>VLOOKUP($A133,Scoring!$A$16:$R$233,Scoring!$D$234,FALSE)</f>
        <v/>
      </c>
      <c r="F133" s="193"/>
      <c r="G133" s="120" t="str">
        <f>VLOOKUP($A133,Scoring!$A$16:$R$233,Scoring!$P$234,FALSE)</f>
        <v/>
      </c>
      <c r="H133" s="193"/>
      <c r="I133" s="120" t="str">
        <f ca="1">VLOOKUP($A133,Scoring!$A$16:$R$233,Scoring!$R$234,FALSE)</f>
        <v/>
      </c>
      <c r="J133" s="123" t="str">
        <f t="shared" si="10"/>
        <v>-</v>
      </c>
      <c r="K133" s="122" t="str">
        <f t="shared" si="6"/>
        <v/>
      </c>
      <c r="L133" s="122" t="str">
        <f t="shared" si="7"/>
        <v/>
      </c>
      <c r="M133" s="238"/>
      <c r="N133" s="238"/>
      <c r="O133" s="240"/>
      <c r="P133" s="121" t="str">
        <f t="shared" si="11"/>
        <v>-</v>
      </c>
      <c r="Q133" s="122" t="str">
        <f t="shared" si="8"/>
        <v/>
      </c>
      <c r="R133" s="122" t="str">
        <f t="shared" si="9"/>
        <v/>
      </c>
      <c r="S133" s="238"/>
      <c r="T133" s="238"/>
      <c r="U133" s="240"/>
      <c r="V133" s="2"/>
      <c r="W133" s="194"/>
      <c r="X133" s="195"/>
      <c r="Y133" s="195"/>
      <c r="Z133" s="195"/>
      <c r="AA133" s="195"/>
      <c r="AB133" s="195"/>
      <c r="AC133" s="195"/>
      <c r="AD133" s="195"/>
      <c r="AE133" s="195"/>
      <c r="AF133" s="195"/>
      <c r="AG133" s="195"/>
      <c r="AH133" s="195"/>
      <c r="AI133" s="196"/>
      <c r="AJ133" s="202"/>
      <c r="AK133" s="194"/>
      <c r="AL133" s="195"/>
      <c r="AM133" s="195"/>
      <c r="AN133" s="195"/>
      <c r="AO133" s="195"/>
      <c r="AP133" s="195"/>
      <c r="AQ133" s="195"/>
      <c r="AR133" s="195"/>
      <c r="AS133" s="195"/>
      <c r="AT133" s="195"/>
      <c r="AU133" s="195"/>
      <c r="AV133" s="195"/>
      <c r="AW133" s="196"/>
    </row>
    <row r="134" spans="1:49" s="71" customFormat="1" ht="14.25" hidden="1" x14ac:dyDescent="0.2">
      <c r="A134" s="185">
        <v>111</v>
      </c>
      <c r="B134" s="181" t="str">
        <f ca="1">VLOOKUP($A134,Scoring!$A$15:$R$233,2,FALSE)</f>
        <v/>
      </c>
      <c r="C134" s="181" t="str">
        <f ca="1">VLOOKUP($A134,Scoring!$A$15:$R$233,3,FALSE)</f>
        <v/>
      </c>
      <c r="D134" s="193"/>
      <c r="E134" s="120" t="str">
        <f>VLOOKUP($A134,Scoring!$A$16:$R$233,Scoring!$D$234,FALSE)</f>
        <v/>
      </c>
      <c r="F134" s="193"/>
      <c r="G134" s="120" t="str">
        <f>VLOOKUP($A134,Scoring!$A$16:$R$233,Scoring!$P$234,FALSE)</f>
        <v/>
      </c>
      <c r="H134" s="193"/>
      <c r="I134" s="120" t="str">
        <f ca="1">VLOOKUP($A134,Scoring!$A$16:$R$233,Scoring!$R$234,FALSE)</f>
        <v/>
      </c>
      <c r="J134" s="123" t="str">
        <f t="shared" si="10"/>
        <v>-</v>
      </c>
      <c r="K134" s="122" t="str">
        <f t="shared" si="6"/>
        <v/>
      </c>
      <c r="L134" s="122" t="str">
        <f t="shared" si="7"/>
        <v/>
      </c>
      <c r="M134" s="238"/>
      <c r="N134" s="238"/>
      <c r="O134" s="240"/>
      <c r="P134" s="121" t="str">
        <f t="shared" si="11"/>
        <v>-</v>
      </c>
      <c r="Q134" s="122" t="str">
        <f t="shared" si="8"/>
        <v/>
      </c>
      <c r="R134" s="122" t="str">
        <f t="shared" si="9"/>
        <v/>
      </c>
      <c r="S134" s="238"/>
      <c r="T134" s="238"/>
      <c r="U134" s="240"/>
      <c r="V134" s="2"/>
      <c r="W134" s="194"/>
      <c r="X134" s="195"/>
      <c r="Y134" s="195"/>
      <c r="Z134" s="195"/>
      <c r="AA134" s="195"/>
      <c r="AB134" s="195"/>
      <c r="AC134" s="195"/>
      <c r="AD134" s="195"/>
      <c r="AE134" s="195"/>
      <c r="AF134" s="195"/>
      <c r="AG134" s="195"/>
      <c r="AH134" s="195"/>
      <c r="AI134" s="196"/>
      <c r="AJ134" s="202"/>
      <c r="AK134" s="194"/>
      <c r="AL134" s="195"/>
      <c r="AM134" s="195"/>
      <c r="AN134" s="195"/>
      <c r="AO134" s="195"/>
      <c r="AP134" s="195"/>
      <c r="AQ134" s="195"/>
      <c r="AR134" s="195"/>
      <c r="AS134" s="195"/>
      <c r="AT134" s="195"/>
      <c r="AU134" s="195"/>
      <c r="AV134" s="195"/>
      <c r="AW134" s="196"/>
    </row>
    <row r="135" spans="1:49" s="71" customFormat="1" ht="14.25" hidden="1" x14ac:dyDescent="0.2">
      <c r="A135" s="185">
        <v>112</v>
      </c>
      <c r="B135" s="181" t="str">
        <f ca="1">VLOOKUP($A135,Scoring!$A$15:$R$233,2,FALSE)</f>
        <v/>
      </c>
      <c r="C135" s="181" t="str">
        <f ca="1">VLOOKUP($A135,Scoring!$A$15:$R$233,3,FALSE)</f>
        <v/>
      </c>
      <c r="D135" s="193"/>
      <c r="E135" s="120" t="str">
        <f>VLOOKUP($A135,Scoring!$A$16:$R$233,Scoring!$D$234,FALSE)</f>
        <v/>
      </c>
      <c r="F135" s="193"/>
      <c r="G135" s="120" t="str">
        <f>VLOOKUP($A135,Scoring!$A$16:$R$233,Scoring!$P$234,FALSE)</f>
        <v/>
      </c>
      <c r="H135" s="193"/>
      <c r="I135" s="120" t="str">
        <f ca="1">VLOOKUP($A135,Scoring!$A$16:$R$233,Scoring!$R$234,FALSE)</f>
        <v/>
      </c>
      <c r="J135" s="123" t="str">
        <f t="shared" si="10"/>
        <v>-</v>
      </c>
      <c r="K135" s="122" t="str">
        <f t="shared" si="6"/>
        <v/>
      </c>
      <c r="L135" s="122" t="str">
        <f t="shared" si="7"/>
        <v/>
      </c>
      <c r="M135" s="238"/>
      <c r="N135" s="238"/>
      <c r="O135" s="240"/>
      <c r="P135" s="121" t="str">
        <f t="shared" si="11"/>
        <v>-</v>
      </c>
      <c r="Q135" s="122" t="str">
        <f t="shared" si="8"/>
        <v/>
      </c>
      <c r="R135" s="122" t="str">
        <f t="shared" si="9"/>
        <v/>
      </c>
      <c r="S135" s="238"/>
      <c r="T135" s="238"/>
      <c r="U135" s="240"/>
      <c r="V135" s="2"/>
      <c r="W135" s="194"/>
      <c r="X135" s="195"/>
      <c r="Y135" s="195"/>
      <c r="Z135" s="195"/>
      <c r="AA135" s="195"/>
      <c r="AB135" s="195"/>
      <c r="AC135" s="195"/>
      <c r="AD135" s="195"/>
      <c r="AE135" s="195"/>
      <c r="AF135" s="195"/>
      <c r="AG135" s="195"/>
      <c r="AH135" s="195"/>
      <c r="AI135" s="196"/>
      <c r="AJ135" s="202"/>
      <c r="AK135" s="194"/>
      <c r="AL135" s="195"/>
      <c r="AM135" s="195"/>
      <c r="AN135" s="195"/>
      <c r="AO135" s="195"/>
      <c r="AP135" s="195"/>
      <c r="AQ135" s="195"/>
      <c r="AR135" s="195"/>
      <c r="AS135" s="195"/>
      <c r="AT135" s="195"/>
      <c r="AU135" s="195"/>
      <c r="AV135" s="195"/>
      <c r="AW135" s="196"/>
    </row>
    <row r="136" spans="1:49" s="71" customFormat="1" ht="14.25" hidden="1" x14ac:dyDescent="0.2">
      <c r="A136" s="185">
        <v>113</v>
      </c>
      <c r="B136" s="181" t="str">
        <f ca="1">VLOOKUP($A136,Scoring!$A$15:$R$233,2,FALSE)</f>
        <v/>
      </c>
      <c r="C136" s="181" t="str">
        <f ca="1">VLOOKUP($A136,Scoring!$A$15:$R$233,3,FALSE)</f>
        <v/>
      </c>
      <c r="D136" s="193"/>
      <c r="E136" s="120" t="str">
        <f>VLOOKUP($A136,Scoring!$A$16:$R$233,Scoring!$D$234,FALSE)</f>
        <v/>
      </c>
      <c r="F136" s="193"/>
      <c r="G136" s="120" t="str">
        <f>VLOOKUP($A136,Scoring!$A$16:$R$233,Scoring!$P$234,FALSE)</f>
        <v/>
      </c>
      <c r="H136" s="193"/>
      <c r="I136" s="120" t="str">
        <f ca="1">VLOOKUP($A136,Scoring!$A$16:$R$233,Scoring!$R$234,FALSE)</f>
        <v/>
      </c>
      <c r="J136" s="123" t="str">
        <f t="shared" si="10"/>
        <v>-</v>
      </c>
      <c r="K136" s="122" t="str">
        <f t="shared" si="6"/>
        <v/>
      </c>
      <c r="L136" s="122" t="str">
        <f t="shared" si="7"/>
        <v/>
      </c>
      <c r="M136" s="238"/>
      <c r="N136" s="238"/>
      <c r="O136" s="240"/>
      <c r="P136" s="121" t="str">
        <f t="shared" si="11"/>
        <v>-</v>
      </c>
      <c r="Q136" s="122" t="str">
        <f t="shared" si="8"/>
        <v/>
      </c>
      <c r="R136" s="122" t="str">
        <f t="shared" si="9"/>
        <v/>
      </c>
      <c r="S136" s="238"/>
      <c r="T136" s="238"/>
      <c r="U136" s="240"/>
      <c r="V136" s="2"/>
      <c r="W136" s="194"/>
      <c r="X136" s="195"/>
      <c r="Y136" s="195"/>
      <c r="Z136" s="195"/>
      <c r="AA136" s="195"/>
      <c r="AB136" s="195"/>
      <c r="AC136" s="195"/>
      <c r="AD136" s="195"/>
      <c r="AE136" s="195"/>
      <c r="AF136" s="195"/>
      <c r="AG136" s="195"/>
      <c r="AH136" s="195"/>
      <c r="AI136" s="196"/>
      <c r="AJ136" s="202"/>
      <c r="AK136" s="194"/>
      <c r="AL136" s="195"/>
      <c r="AM136" s="195"/>
      <c r="AN136" s="195"/>
      <c r="AO136" s="195"/>
      <c r="AP136" s="195"/>
      <c r="AQ136" s="195"/>
      <c r="AR136" s="195"/>
      <c r="AS136" s="195"/>
      <c r="AT136" s="195"/>
      <c r="AU136" s="195"/>
      <c r="AV136" s="195"/>
      <c r="AW136" s="196"/>
    </row>
    <row r="137" spans="1:49" s="71" customFormat="1" ht="14.25" hidden="1" x14ac:dyDescent="0.2">
      <c r="A137" s="185">
        <v>114</v>
      </c>
      <c r="B137" s="181" t="str">
        <f ca="1">VLOOKUP($A137,Scoring!$A$15:$R$233,2,FALSE)</f>
        <v/>
      </c>
      <c r="C137" s="181" t="str">
        <f ca="1">VLOOKUP($A137,Scoring!$A$15:$R$233,3,FALSE)</f>
        <v/>
      </c>
      <c r="D137" s="193"/>
      <c r="E137" s="120" t="str">
        <f>VLOOKUP($A137,Scoring!$A$16:$R$233,Scoring!$D$234,FALSE)</f>
        <v/>
      </c>
      <c r="F137" s="193"/>
      <c r="G137" s="120" t="str">
        <f>VLOOKUP($A137,Scoring!$A$16:$R$233,Scoring!$P$234,FALSE)</f>
        <v/>
      </c>
      <c r="H137" s="193"/>
      <c r="I137" s="120" t="str">
        <f ca="1">VLOOKUP($A137,Scoring!$A$16:$R$233,Scoring!$R$234,FALSE)</f>
        <v/>
      </c>
      <c r="J137" s="123" t="str">
        <f t="shared" si="10"/>
        <v>-</v>
      </c>
      <c r="K137" s="122" t="str">
        <f t="shared" si="6"/>
        <v/>
      </c>
      <c r="L137" s="122" t="str">
        <f t="shared" si="7"/>
        <v/>
      </c>
      <c r="M137" s="238"/>
      <c r="N137" s="238"/>
      <c r="O137" s="240"/>
      <c r="P137" s="121" t="str">
        <f t="shared" si="11"/>
        <v>-</v>
      </c>
      <c r="Q137" s="122" t="str">
        <f t="shared" si="8"/>
        <v/>
      </c>
      <c r="R137" s="122" t="str">
        <f t="shared" si="9"/>
        <v/>
      </c>
      <c r="S137" s="238"/>
      <c r="T137" s="238"/>
      <c r="U137" s="240"/>
      <c r="V137" s="2"/>
      <c r="W137" s="194"/>
      <c r="X137" s="195"/>
      <c r="Y137" s="195"/>
      <c r="Z137" s="195"/>
      <c r="AA137" s="195"/>
      <c r="AB137" s="195"/>
      <c r="AC137" s="195"/>
      <c r="AD137" s="195"/>
      <c r="AE137" s="195"/>
      <c r="AF137" s="195"/>
      <c r="AG137" s="195"/>
      <c r="AH137" s="195"/>
      <c r="AI137" s="196"/>
      <c r="AJ137" s="202"/>
      <c r="AK137" s="194"/>
      <c r="AL137" s="195"/>
      <c r="AM137" s="195"/>
      <c r="AN137" s="195"/>
      <c r="AO137" s="195"/>
      <c r="AP137" s="195"/>
      <c r="AQ137" s="195"/>
      <c r="AR137" s="195"/>
      <c r="AS137" s="195"/>
      <c r="AT137" s="195"/>
      <c r="AU137" s="195"/>
      <c r="AV137" s="195"/>
      <c r="AW137" s="196"/>
    </row>
    <row r="138" spans="1:49" s="71" customFormat="1" ht="14.25" hidden="1" x14ac:dyDescent="0.2">
      <c r="A138" s="185">
        <v>115</v>
      </c>
      <c r="B138" s="181" t="str">
        <f ca="1">VLOOKUP($A138,Scoring!$A$15:$R$233,2,FALSE)</f>
        <v/>
      </c>
      <c r="C138" s="181" t="str">
        <f ca="1">VLOOKUP($A138,Scoring!$A$15:$R$233,3,FALSE)</f>
        <v/>
      </c>
      <c r="D138" s="193"/>
      <c r="E138" s="120" t="str">
        <f>VLOOKUP($A138,Scoring!$A$16:$R$233,Scoring!$D$234,FALSE)</f>
        <v/>
      </c>
      <c r="F138" s="193"/>
      <c r="G138" s="120" t="str">
        <f>VLOOKUP($A138,Scoring!$A$16:$R$233,Scoring!$P$234,FALSE)</f>
        <v/>
      </c>
      <c r="H138" s="193"/>
      <c r="I138" s="120" t="str">
        <f ca="1">VLOOKUP($A138,Scoring!$A$16:$R$233,Scoring!$R$234,FALSE)</f>
        <v/>
      </c>
      <c r="J138" s="123" t="str">
        <f t="shared" si="10"/>
        <v>-</v>
      </c>
      <c r="K138" s="122" t="str">
        <f t="shared" si="6"/>
        <v/>
      </c>
      <c r="L138" s="122" t="str">
        <f t="shared" si="7"/>
        <v/>
      </c>
      <c r="M138" s="238"/>
      <c r="N138" s="238"/>
      <c r="O138" s="240"/>
      <c r="P138" s="121" t="str">
        <f t="shared" si="11"/>
        <v>-</v>
      </c>
      <c r="Q138" s="122" t="str">
        <f t="shared" si="8"/>
        <v/>
      </c>
      <c r="R138" s="122" t="str">
        <f t="shared" si="9"/>
        <v/>
      </c>
      <c r="S138" s="238"/>
      <c r="T138" s="238"/>
      <c r="U138" s="240"/>
      <c r="V138" s="2"/>
      <c r="W138" s="194"/>
      <c r="X138" s="195"/>
      <c r="Y138" s="195"/>
      <c r="Z138" s="195"/>
      <c r="AA138" s="195"/>
      <c r="AB138" s="195"/>
      <c r="AC138" s="195"/>
      <c r="AD138" s="195"/>
      <c r="AE138" s="195"/>
      <c r="AF138" s="195"/>
      <c r="AG138" s="195"/>
      <c r="AH138" s="195"/>
      <c r="AI138" s="196"/>
      <c r="AJ138" s="202"/>
      <c r="AK138" s="194"/>
      <c r="AL138" s="195"/>
      <c r="AM138" s="195"/>
      <c r="AN138" s="195"/>
      <c r="AO138" s="195"/>
      <c r="AP138" s="195"/>
      <c r="AQ138" s="195"/>
      <c r="AR138" s="195"/>
      <c r="AS138" s="195"/>
      <c r="AT138" s="195"/>
      <c r="AU138" s="195"/>
      <c r="AV138" s="195"/>
      <c r="AW138" s="196"/>
    </row>
    <row r="139" spans="1:49" s="71" customFormat="1" ht="14.25" hidden="1" x14ac:dyDescent="0.2">
      <c r="A139" s="185">
        <v>116</v>
      </c>
      <c r="B139" s="181" t="str">
        <f ca="1">VLOOKUP($A139,Scoring!$A$15:$R$233,2,FALSE)</f>
        <v/>
      </c>
      <c r="C139" s="181" t="str">
        <f ca="1">VLOOKUP($A139,Scoring!$A$15:$R$233,3,FALSE)</f>
        <v/>
      </c>
      <c r="D139" s="193"/>
      <c r="E139" s="120" t="str">
        <f>VLOOKUP($A139,Scoring!$A$16:$R$233,Scoring!$D$234,FALSE)</f>
        <v/>
      </c>
      <c r="F139" s="193"/>
      <c r="G139" s="120" t="str">
        <f>VLOOKUP($A139,Scoring!$A$16:$R$233,Scoring!$P$234,FALSE)</f>
        <v/>
      </c>
      <c r="H139" s="193"/>
      <c r="I139" s="120" t="str">
        <f ca="1">VLOOKUP($A139,Scoring!$A$16:$R$233,Scoring!$R$234,FALSE)</f>
        <v/>
      </c>
      <c r="J139" s="123" t="str">
        <f t="shared" si="10"/>
        <v>-</v>
      </c>
      <c r="K139" s="122" t="str">
        <f t="shared" si="6"/>
        <v/>
      </c>
      <c r="L139" s="122" t="str">
        <f t="shared" si="7"/>
        <v/>
      </c>
      <c r="M139" s="238"/>
      <c r="N139" s="238"/>
      <c r="O139" s="240"/>
      <c r="P139" s="121" t="str">
        <f t="shared" si="11"/>
        <v>-</v>
      </c>
      <c r="Q139" s="122" t="str">
        <f t="shared" si="8"/>
        <v/>
      </c>
      <c r="R139" s="122" t="str">
        <f t="shared" si="9"/>
        <v/>
      </c>
      <c r="S139" s="238"/>
      <c r="T139" s="238"/>
      <c r="U139" s="240"/>
      <c r="V139" s="2"/>
      <c r="W139" s="194"/>
      <c r="X139" s="195"/>
      <c r="Y139" s="195"/>
      <c r="Z139" s="195"/>
      <c r="AA139" s="195"/>
      <c r="AB139" s="195"/>
      <c r="AC139" s="195"/>
      <c r="AD139" s="195"/>
      <c r="AE139" s="195"/>
      <c r="AF139" s="195"/>
      <c r="AG139" s="195"/>
      <c r="AH139" s="195"/>
      <c r="AI139" s="196"/>
      <c r="AJ139" s="202"/>
      <c r="AK139" s="194"/>
      <c r="AL139" s="195"/>
      <c r="AM139" s="195"/>
      <c r="AN139" s="195"/>
      <c r="AO139" s="195"/>
      <c r="AP139" s="195"/>
      <c r="AQ139" s="195"/>
      <c r="AR139" s="195"/>
      <c r="AS139" s="195"/>
      <c r="AT139" s="195"/>
      <c r="AU139" s="195"/>
      <c r="AV139" s="195"/>
      <c r="AW139" s="196"/>
    </row>
    <row r="140" spans="1:49" s="71" customFormat="1" ht="14.25" hidden="1" x14ac:dyDescent="0.2">
      <c r="A140" s="185">
        <v>117</v>
      </c>
      <c r="B140" s="181" t="str">
        <f ca="1">VLOOKUP($A140,Scoring!$A$15:$R$233,2,FALSE)</f>
        <v/>
      </c>
      <c r="C140" s="181" t="str">
        <f ca="1">VLOOKUP($A140,Scoring!$A$15:$R$233,3,FALSE)</f>
        <v/>
      </c>
      <c r="D140" s="193"/>
      <c r="E140" s="120" t="str">
        <f>VLOOKUP($A140,Scoring!$A$16:$R$233,Scoring!$D$234,FALSE)</f>
        <v/>
      </c>
      <c r="F140" s="193"/>
      <c r="G140" s="120" t="str">
        <f>VLOOKUP($A140,Scoring!$A$16:$R$233,Scoring!$P$234,FALSE)</f>
        <v/>
      </c>
      <c r="H140" s="193"/>
      <c r="I140" s="120" t="str">
        <f ca="1">VLOOKUP($A140,Scoring!$A$16:$R$233,Scoring!$R$234,FALSE)</f>
        <v/>
      </c>
      <c r="J140" s="123" t="str">
        <f t="shared" si="10"/>
        <v>-</v>
      </c>
      <c r="K140" s="122" t="str">
        <f t="shared" si="6"/>
        <v/>
      </c>
      <c r="L140" s="122" t="str">
        <f t="shared" si="7"/>
        <v/>
      </c>
      <c r="M140" s="238"/>
      <c r="N140" s="238"/>
      <c r="O140" s="240"/>
      <c r="P140" s="121" t="str">
        <f t="shared" si="11"/>
        <v>-</v>
      </c>
      <c r="Q140" s="122" t="str">
        <f t="shared" si="8"/>
        <v/>
      </c>
      <c r="R140" s="122" t="str">
        <f t="shared" si="9"/>
        <v/>
      </c>
      <c r="S140" s="238"/>
      <c r="T140" s="238"/>
      <c r="U140" s="240"/>
      <c r="V140" s="2"/>
      <c r="W140" s="194"/>
      <c r="X140" s="195"/>
      <c r="Y140" s="195"/>
      <c r="Z140" s="195"/>
      <c r="AA140" s="195"/>
      <c r="AB140" s="195"/>
      <c r="AC140" s="195"/>
      <c r="AD140" s="195"/>
      <c r="AE140" s="195"/>
      <c r="AF140" s="195"/>
      <c r="AG140" s="195"/>
      <c r="AH140" s="195"/>
      <c r="AI140" s="196"/>
      <c r="AJ140" s="202"/>
      <c r="AK140" s="194"/>
      <c r="AL140" s="195"/>
      <c r="AM140" s="195"/>
      <c r="AN140" s="195"/>
      <c r="AO140" s="195"/>
      <c r="AP140" s="195"/>
      <c r="AQ140" s="195"/>
      <c r="AR140" s="195"/>
      <c r="AS140" s="195"/>
      <c r="AT140" s="195"/>
      <c r="AU140" s="195"/>
      <c r="AV140" s="195"/>
      <c r="AW140" s="196"/>
    </row>
    <row r="141" spans="1:49" s="71" customFormat="1" ht="102" hidden="1" x14ac:dyDescent="0.2">
      <c r="A141" s="185">
        <v>118</v>
      </c>
      <c r="B141" s="181" t="str">
        <f ca="1">VLOOKUP($A141,Scoring!$A$15:$R$233,2,FALSE)</f>
        <v>SpC AA5A</v>
      </c>
      <c r="C141" s="181" t="str">
        <f ca="1">VLOOKUP($A141,Scoring!$A$15:$R$233,3,FALSE)</f>
        <v xml:space="preserve">Information on the Balancing Services Activity Revenue Restriction
Statement giving the value for that relevant year certified by a director of the licensee. It shall also be accompanied by a report from the auditors. </v>
      </c>
      <c r="D141" s="193"/>
      <c r="E141" s="120" t="str">
        <f>VLOOKUP($A141,Scoring!$A$16:$R$233,Scoring!$D$234,FALSE)</f>
        <v/>
      </c>
      <c r="F141" s="193"/>
      <c r="G141" s="120" t="str">
        <f>VLOOKUP($A141,Scoring!$A$16:$R$233,Scoring!$P$234,FALSE)</f>
        <v/>
      </c>
      <c r="H141" s="193"/>
      <c r="I141" s="120" t="str">
        <f ca="1">VLOOKUP($A141,Scoring!$A$16:$R$233,Scoring!$R$234,FALSE)</f>
        <v>-</v>
      </c>
      <c r="J141" s="123" t="str">
        <f t="shared" si="10"/>
        <v>-</v>
      </c>
      <c r="K141" s="122" t="str">
        <f t="shared" si="6"/>
        <v/>
      </c>
      <c r="L141" s="122" t="str">
        <f t="shared" si="7"/>
        <v/>
      </c>
      <c r="M141" s="238"/>
      <c r="N141" s="238"/>
      <c r="O141" s="240"/>
      <c r="P141" s="121" t="str">
        <f t="shared" si="11"/>
        <v>-</v>
      </c>
      <c r="Q141" s="122" t="str">
        <f t="shared" si="8"/>
        <v/>
      </c>
      <c r="R141" s="122" t="str">
        <f t="shared" si="9"/>
        <v/>
      </c>
      <c r="S141" s="238"/>
      <c r="T141" s="238"/>
      <c r="U141" s="240"/>
      <c r="V141" s="2"/>
      <c r="W141" s="194"/>
      <c r="X141" s="195"/>
      <c r="Y141" s="195"/>
      <c r="Z141" s="195"/>
      <c r="AA141" s="195"/>
      <c r="AB141" s="195"/>
      <c r="AC141" s="195"/>
      <c r="AD141" s="195"/>
      <c r="AE141" s="195"/>
      <c r="AF141" s="195"/>
      <c r="AG141" s="195"/>
      <c r="AH141" s="195"/>
      <c r="AI141" s="196"/>
      <c r="AJ141" s="202"/>
      <c r="AK141" s="194"/>
      <c r="AL141" s="195"/>
      <c r="AM141" s="195"/>
      <c r="AN141" s="195"/>
      <c r="AO141" s="195"/>
      <c r="AP141" s="195"/>
      <c r="AQ141" s="195"/>
      <c r="AR141" s="195"/>
      <c r="AS141" s="195"/>
      <c r="AT141" s="195"/>
      <c r="AU141" s="195"/>
      <c r="AV141" s="195"/>
      <c r="AW141" s="196"/>
    </row>
    <row r="142" spans="1:49" s="71" customFormat="1" ht="14.25" hidden="1" x14ac:dyDescent="0.2">
      <c r="A142" s="185">
        <v>119</v>
      </c>
      <c r="B142" s="181" t="str">
        <f ca="1">VLOOKUP($A142,Scoring!$A$15:$R$233,2,FALSE)</f>
        <v/>
      </c>
      <c r="C142" s="181" t="str">
        <f ca="1">VLOOKUP($A142,Scoring!$A$15:$R$233,3,FALSE)</f>
        <v/>
      </c>
      <c r="D142" s="193"/>
      <c r="E142" s="120" t="str">
        <f>VLOOKUP($A142,Scoring!$A$16:$R$233,Scoring!$D$234,FALSE)</f>
        <v/>
      </c>
      <c r="F142" s="193"/>
      <c r="G142" s="120" t="str">
        <f>VLOOKUP($A142,Scoring!$A$16:$R$233,Scoring!$P$234,FALSE)</f>
        <v/>
      </c>
      <c r="H142" s="193"/>
      <c r="I142" s="120" t="str">
        <f ca="1">VLOOKUP($A142,Scoring!$A$16:$R$233,Scoring!$R$234,FALSE)</f>
        <v/>
      </c>
      <c r="J142" s="123" t="str">
        <f t="shared" si="10"/>
        <v>-</v>
      </c>
      <c r="K142" s="122" t="str">
        <f t="shared" si="6"/>
        <v/>
      </c>
      <c r="L142" s="122" t="str">
        <f t="shared" si="7"/>
        <v/>
      </c>
      <c r="M142" s="238"/>
      <c r="N142" s="238"/>
      <c r="O142" s="240"/>
      <c r="P142" s="121" t="str">
        <f t="shared" si="11"/>
        <v>-</v>
      </c>
      <c r="Q142" s="122" t="str">
        <f t="shared" si="8"/>
        <v/>
      </c>
      <c r="R142" s="122" t="str">
        <f t="shared" si="9"/>
        <v/>
      </c>
      <c r="S142" s="238"/>
      <c r="T142" s="238"/>
      <c r="U142" s="240"/>
      <c r="V142" s="2"/>
      <c r="W142" s="194"/>
      <c r="X142" s="195"/>
      <c r="Y142" s="195"/>
      <c r="Z142" s="195"/>
      <c r="AA142" s="195"/>
      <c r="AB142" s="195"/>
      <c r="AC142" s="195"/>
      <c r="AD142" s="195"/>
      <c r="AE142" s="195"/>
      <c r="AF142" s="195"/>
      <c r="AG142" s="195"/>
      <c r="AH142" s="195"/>
      <c r="AI142" s="196"/>
      <c r="AJ142" s="202"/>
      <c r="AK142" s="194"/>
      <c r="AL142" s="195"/>
      <c r="AM142" s="195"/>
      <c r="AN142" s="195"/>
      <c r="AO142" s="195"/>
      <c r="AP142" s="195"/>
      <c r="AQ142" s="195"/>
      <c r="AR142" s="195"/>
      <c r="AS142" s="195"/>
      <c r="AT142" s="195"/>
      <c r="AU142" s="195"/>
      <c r="AV142" s="195"/>
      <c r="AW142" s="196"/>
    </row>
    <row r="143" spans="1:49" s="71" customFormat="1" ht="51" hidden="1" x14ac:dyDescent="0.2">
      <c r="A143" s="185">
        <v>120</v>
      </c>
      <c r="B143" s="181" t="str">
        <f ca="1">VLOOKUP($A143,Scoring!$A$15:$R$233,2,FALSE)</f>
        <v>Section 42C,  Electricity Act 1989</v>
      </c>
      <c r="C143" s="181" t="str">
        <f ca="1">VLOOKUP($A143,Scoring!$A$15:$R$233,3,FALSE)</f>
        <v>Remuneration and service standards
Disclosure on Directors' remuneration.</v>
      </c>
      <c r="D143" s="193"/>
      <c r="E143" s="120" t="str">
        <f>VLOOKUP($A143,Scoring!$A$16:$R$233,Scoring!$D$234,FALSE)</f>
        <v/>
      </c>
      <c r="F143" s="193"/>
      <c r="G143" s="120" t="str">
        <f>VLOOKUP($A143,Scoring!$A$16:$R$233,Scoring!$P$234,FALSE)</f>
        <v/>
      </c>
      <c r="H143" s="193"/>
      <c r="I143" s="120" t="str">
        <f ca="1">VLOOKUP($A143,Scoring!$A$16:$R$233,Scoring!$R$234,FALSE)</f>
        <v>-</v>
      </c>
      <c r="J143" s="123" t="str">
        <f t="shared" si="10"/>
        <v>-</v>
      </c>
      <c r="K143" s="122" t="str">
        <f t="shared" si="6"/>
        <v/>
      </c>
      <c r="L143" s="122" t="str">
        <f t="shared" si="7"/>
        <v/>
      </c>
      <c r="M143" s="238"/>
      <c r="N143" s="238"/>
      <c r="O143" s="240"/>
      <c r="P143" s="121" t="str">
        <f t="shared" si="11"/>
        <v>-</v>
      </c>
      <c r="Q143" s="122" t="str">
        <f t="shared" si="8"/>
        <v/>
      </c>
      <c r="R143" s="122" t="str">
        <f t="shared" si="9"/>
        <v/>
      </c>
      <c r="S143" s="238"/>
      <c r="T143" s="238"/>
      <c r="U143" s="240"/>
      <c r="V143" s="2"/>
      <c r="W143" s="194"/>
      <c r="X143" s="195"/>
      <c r="Y143" s="195"/>
      <c r="Z143" s="195"/>
      <c r="AA143" s="195"/>
      <c r="AB143" s="195"/>
      <c r="AC143" s="195"/>
      <c r="AD143" s="195"/>
      <c r="AE143" s="195"/>
      <c r="AF143" s="195"/>
      <c r="AG143" s="195"/>
      <c r="AH143" s="195"/>
      <c r="AI143" s="196"/>
      <c r="AJ143" s="202"/>
      <c r="AK143" s="194"/>
      <c r="AL143" s="195"/>
      <c r="AM143" s="195"/>
      <c r="AN143" s="195"/>
      <c r="AO143" s="195"/>
      <c r="AP143" s="195"/>
      <c r="AQ143" s="195"/>
      <c r="AR143" s="195"/>
      <c r="AS143" s="195"/>
      <c r="AT143" s="195"/>
      <c r="AU143" s="195"/>
      <c r="AV143" s="195"/>
      <c r="AW143" s="196"/>
    </row>
    <row r="144" spans="1:49" s="71" customFormat="1" ht="51" hidden="1" x14ac:dyDescent="0.2">
      <c r="A144" s="185">
        <v>121</v>
      </c>
      <c r="B144" s="181" t="str">
        <f ca="1">VLOOKUP($A144,Scoring!$A$15:$R$233,2,FALSE)</f>
        <v>SLC B9</v>
      </c>
      <c r="C144" s="181" t="str">
        <f ca="1">VLOOKUP($A144,Scoring!$A$15:$R$233,3,FALSE)</f>
        <v>Indebtedness
Statement of amounts held in escrow</v>
      </c>
      <c r="D144" s="193"/>
      <c r="E144" s="120" t="str">
        <f>VLOOKUP($A144,Scoring!$A$16:$R$233,Scoring!$D$234,FALSE)</f>
        <v/>
      </c>
      <c r="F144" s="193"/>
      <c r="G144" s="120" t="str">
        <f>VLOOKUP($A144,Scoring!$A$16:$R$233,Scoring!$P$234,FALSE)</f>
        <v/>
      </c>
      <c r="H144" s="193"/>
      <c r="I144" s="120" t="str">
        <f ca="1">VLOOKUP($A144,Scoring!$A$16:$R$233,Scoring!$R$234,FALSE)</f>
        <v>-</v>
      </c>
      <c r="J144" s="123" t="str">
        <f t="shared" si="10"/>
        <v>-</v>
      </c>
      <c r="K144" s="122" t="str">
        <f t="shared" si="6"/>
        <v/>
      </c>
      <c r="L144" s="122" t="str">
        <f t="shared" si="7"/>
        <v/>
      </c>
      <c r="M144" s="238"/>
      <c r="N144" s="238"/>
      <c r="O144" s="240"/>
      <c r="P144" s="121" t="str">
        <f t="shared" si="11"/>
        <v>-</v>
      </c>
      <c r="Q144" s="122" t="str">
        <f t="shared" si="8"/>
        <v/>
      </c>
      <c r="R144" s="122" t="str">
        <f t="shared" si="9"/>
        <v/>
      </c>
      <c r="S144" s="238"/>
      <c r="T144" s="367"/>
      <c r="U144" s="240"/>
      <c r="V144" s="2"/>
      <c r="W144" s="194"/>
      <c r="X144" s="195"/>
      <c r="Y144" s="195"/>
      <c r="Z144" s="195"/>
      <c r="AA144" s="195"/>
      <c r="AB144" s="195"/>
      <c r="AC144" s="195"/>
      <c r="AD144" s="195"/>
      <c r="AE144" s="195"/>
      <c r="AF144" s="195"/>
      <c r="AG144" s="195"/>
      <c r="AH144" s="195"/>
      <c r="AI144" s="196"/>
      <c r="AJ144" s="202"/>
      <c r="AK144" s="194"/>
      <c r="AL144" s="195"/>
      <c r="AM144" s="195"/>
      <c r="AN144" s="195"/>
      <c r="AO144" s="195"/>
      <c r="AP144" s="195"/>
      <c r="AQ144" s="195"/>
      <c r="AR144" s="195"/>
      <c r="AS144" s="195"/>
      <c r="AT144" s="195"/>
      <c r="AU144" s="195"/>
      <c r="AV144" s="195"/>
      <c r="AW144" s="196"/>
    </row>
    <row r="145" spans="1:49" s="71" customFormat="1" ht="89.25" hidden="1" x14ac:dyDescent="0.2">
      <c r="A145" s="185">
        <v>122</v>
      </c>
      <c r="B145" s="181" t="str">
        <f ca="1">VLOOKUP($A145,Scoring!$A$15:$R$233,2,FALSE)</f>
        <v>SLC C14</v>
      </c>
      <c r="C145" s="181" t="str">
        <f ca="1">VLOOKUP($A145,Scoring!$A$15:$R$233,3,FALSE)</f>
        <v>Grid Code
Grid Code Derogation (application for issue of direction under paragraph 12 relieving the licensee of its obligations to implement or comply with the Grid Code)</v>
      </c>
      <c r="D145" s="193"/>
      <c r="E145" s="120" t="str">
        <f>VLOOKUP($A145,Scoring!$A$16:$R$233,Scoring!$D$234,FALSE)</f>
        <v/>
      </c>
      <c r="F145" s="193"/>
      <c r="G145" s="120" t="str">
        <f>VLOOKUP($A145,Scoring!$A$16:$R$233,Scoring!$P$234,FALSE)</f>
        <v/>
      </c>
      <c r="H145" s="193"/>
      <c r="I145" s="120" t="str">
        <f ca="1">VLOOKUP($A145,Scoring!$A$16:$R$233,Scoring!$R$234,FALSE)</f>
        <v>-</v>
      </c>
      <c r="J145" s="123" t="str">
        <f t="shared" si="10"/>
        <v>-</v>
      </c>
      <c r="K145" s="122" t="str">
        <f t="shared" si="6"/>
        <v/>
      </c>
      <c r="L145" s="122" t="str">
        <f t="shared" si="7"/>
        <v/>
      </c>
      <c r="M145" s="238"/>
      <c r="N145" s="238"/>
      <c r="O145" s="240"/>
      <c r="P145" s="121" t="str">
        <f t="shared" si="11"/>
        <v>-</v>
      </c>
      <c r="Q145" s="122" t="str">
        <f t="shared" si="8"/>
        <v/>
      </c>
      <c r="R145" s="122" t="str">
        <f t="shared" si="9"/>
        <v/>
      </c>
      <c r="S145" s="238"/>
      <c r="T145" s="367"/>
      <c r="U145" s="240"/>
      <c r="V145" s="2"/>
      <c r="W145" s="194"/>
      <c r="X145" s="195"/>
      <c r="Y145" s="195"/>
      <c r="Z145" s="195"/>
      <c r="AA145" s="195"/>
      <c r="AB145" s="195"/>
      <c r="AC145" s="195"/>
      <c r="AD145" s="195"/>
      <c r="AE145" s="195"/>
      <c r="AF145" s="195"/>
      <c r="AG145" s="195"/>
      <c r="AH145" s="195"/>
      <c r="AI145" s="196"/>
      <c r="AJ145" s="202"/>
      <c r="AK145" s="194"/>
      <c r="AL145" s="195"/>
      <c r="AM145" s="195"/>
      <c r="AN145" s="195"/>
      <c r="AO145" s="195"/>
      <c r="AP145" s="195"/>
      <c r="AQ145" s="195"/>
      <c r="AR145" s="195"/>
      <c r="AS145" s="195"/>
      <c r="AT145" s="195"/>
      <c r="AU145" s="195"/>
      <c r="AV145" s="195"/>
      <c r="AW145" s="196"/>
    </row>
    <row r="146" spans="1:49" s="71" customFormat="1" ht="63.75" hidden="1" x14ac:dyDescent="0.2">
      <c r="A146" s="185">
        <v>123</v>
      </c>
      <c r="B146" s="181" t="str">
        <f ca="1">VLOOKUP($A146,Scoring!$A$15:$R$233,2,FALSE)</f>
        <v>SLC C17</v>
      </c>
      <c r="C146" s="181" t="str">
        <f ca="1">VLOOKUP($A146,Scoring!$A$15:$R$233,3,FALSE)</f>
        <v>Transmission system security standard and quality of service
Connect and manage derogation application or report</v>
      </c>
      <c r="D146" s="193"/>
      <c r="E146" s="120" t="str">
        <f>VLOOKUP($A146,Scoring!$A$16:$R$233,Scoring!$D$234,FALSE)</f>
        <v/>
      </c>
      <c r="F146" s="193"/>
      <c r="G146" s="120" t="str">
        <f>VLOOKUP($A146,Scoring!$A$16:$R$233,Scoring!$P$234,FALSE)</f>
        <v/>
      </c>
      <c r="H146" s="193"/>
      <c r="I146" s="120" t="str">
        <f ca="1">VLOOKUP($A146,Scoring!$A$16:$R$233,Scoring!$R$234,FALSE)</f>
        <v>-</v>
      </c>
      <c r="J146" s="123" t="str">
        <f t="shared" si="10"/>
        <v>-</v>
      </c>
      <c r="K146" s="122" t="str">
        <f t="shared" si="6"/>
        <v/>
      </c>
      <c r="L146" s="122" t="str">
        <f t="shared" si="7"/>
        <v/>
      </c>
      <c r="M146" s="238"/>
      <c r="N146" s="238"/>
      <c r="O146" s="240"/>
      <c r="P146" s="121" t="str">
        <f t="shared" si="11"/>
        <v>-</v>
      </c>
      <c r="Q146" s="122" t="str">
        <f t="shared" si="8"/>
        <v/>
      </c>
      <c r="R146" s="122" t="str">
        <f t="shared" si="9"/>
        <v/>
      </c>
      <c r="S146" s="238"/>
      <c r="T146" s="367"/>
      <c r="U146" s="240"/>
      <c r="V146" s="2"/>
      <c r="W146" s="194"/>
      <c r="X146" s="195"/>
      <c r="Y146" s="195"/>
      <c r="Z146" s="195"/>
      <c r="AA146" s="195"/>
      <c r="AB146" s="195"/>
      <c r="AC146" s="195"/>
      <c r="AD146" s="195"/>
      <c r="AE146" s="195"/>
      <c r="AF146" s="195"/>
      <c r="AG146" s="195"/>
      <c r="AH146" s="195"/>
      <c r="AI146" s="196"/>
      <c r="AJ146" s="202"/>
      <c r="AK146" s="194"/>
      <c r="AL146" s="195"/>
      <c r="AM146" s="195"/>
      <c r="AN146" s="195"/>
      <c r="AO146" s="195"/>
      <c r="AP146" s="195"/>
      <c r="AQ146" s="195"/>
      <c r="AR146" s="195"/>
      <c r="AS146" s="195"/>
      <c r="AT146" s="195"/>
      <c r="AU146" s="195"/>
      <c r="AV146" s="195"/>
      <c r="AW146" s="196"/>
    </row>
    <row r="147" spans="1:49" s="71" customFormat="1" ht="38.25" hidden="1" x14ac:dyDescent="0.2">
      <c r="A147" s="185">
        <v>124</v>
      </c>
      <c r="B147" s="181" t="str">
        <f ca="1">VLOOKUP($A147,Scoring!$A$15:$R$233,2,FALSE)</f>
        <v>RIIO-T1 - Final Proposals</v>
      </c>
      <c r="C147" s="181" t="str">
        <f ca="1">VLOOKUP($A147,Scoring!$A$15:$R$233,3,FALSE)</f>
        <v>Mid period review submission
0</v>
      </c>
      <c r="D147" s="193"/>
      <c r="E147" s="120" t="str">
        <f>VLOOKUP($A147,Scoring!$A$16:$R$233,Scoring!$D$234,FALSE)</f>
        <v/>
      </c>
      <c r="F147" s="193"/>
      <c r="G147" s="120" t="str">
        <f>VLOOKUP($A147,Scoring!$A$16:$R$233,Scoring!$P$234,FALSE)</f>
        <v/>
      </c>
      <c r="H147" s="193"/>
      <c r="I147" s="120" t="str">
        <f ca="1">VLOOKUP($A147,Scoring!$A$16:$R$233,Scoring!$R$234,FALSE)</f>
        <v>-</v>
      </c>
      <c r="J147" s="123" t="str">
        <f t="shared" si="10"/>
        <v>-</v>
      </c>
      <c r="K147" s="122" t="str">
        <f t="shared" si="6"/>
        <v/>
      </c>
      <c r="L147" s="122" t="str">
        <f t="shared" si="7"/>
        <v/>
      </c>
      <c r="M147" s="238"/>
      <c r="N147" s="238"/>
      <c r="O147" s="240"/>
      <c r="P147" s="121" t="str">
        <f t="shared" si="11"/>
        <v>-</v>
      </c>
      <c r="Q147" s="122" t="str">
        <f t="shared" si="8"/>
        <v/>
      </c>
      <c r="R147" s="122" t="str">
        <f t="shared" si="9"/>
        <v/>
      </c>
      <c r="S147" s="238"/>
      <c r="T147" s="367"/>
      <c r="U147" s="240"/>
      <c r="V147" s="2"/>
      <c r="W147" s="194"/>
      <c r="X147" s="195"/>
      <c r="Y147" s="195"/>
      <c r="Z147" s="195"/>
      <c r="AA147" s="195"/>
      <c r="AB147" s="195"/>
      <c r="AC147" s="195"/>
      <c r="AD147" s="195"/>
      <c r="AE147" s="195"/>
      <c r="AF147" s="195"/>
      <c r="AG147" s="195"/>
      <c r="AH147" s="195"/>
      <c r="AI147" s="196"/>
      <c r="AJ147" s="202"/>
      <c r="AK147" s="194"/>
      <c r="AL147" s="195"/>
      <c r="AM147" s="195"/>
      <c r="AN147" s="195"/>
      <c r="AO147" s="195"/>
      <c r="AP147" s="195"/>
      <c r="AQ147" s="195"/>
      <c r="AR147" s="195"/>
      <c r="AS147" s="195"/>
      <c r="AT147" s="195"/>
      <c r="AU147" s="195"/>
      <c r="AV147" s="195"/>
      <c r="AW147" s="196"/>
    </row>
    <row r="148" spans="1:49" s="71" customFormat="1" ht="63.75" hidden="1" x14ac:dyDescent="0.2">
      <c r="A148" s="185">
        <v>125</v>
      </c>
      <c r="B148" s="181" t="str">
        <f ca="1">VLOOKUP($A148,Scoring!$A$15:$R$233,2,FALSE)</f>
        <v>SpC 6H</v>
      </c>
      <c r="C148" s="181" t="str">
        <f ca="1">VLOOKUP($A148,Scoring!$A$15:$R$233,3,FALSE)</f>
        <v>Arrangements for the recovery of uncertain costs
Reopener submission: Enhancement of physical security</v>
      </c>
      <c r="D148" s="193"/>
      <c r="E148" s="120" t="str">
        <f>VLOOKUP($A148,Scoring!$A$16:$R$233,Scoring!$D$234,FALSE)</f>
        <v/>
      </c>
      <c r="F148" s="193"/>
      <c r="G148" s="120" t="str">
        <f>VLOOKUP($A148,Scoring!$A$16:$R$233,Scoring!$P$234,FALSE)</f>
        <v/>
      </c>
      <c r="H148" s="193"/>
      <c r="I148" s="120" t="str">
        <f ca="1">VLOOKUP($A148,Scoring!$A$16:$R$233,Scoring!$R$234,FALSE)</f>
        <v>-</v>
      </c>
      <c r="J148" s="123" t="str">
        <f t="shared" si="10"/>
        <v>-</v>
      </c>
      <c r="K148" s="122" t="str">
        <f t="shared" si="6"/>
        <v/>
      </c>
      <c r="L148" s="122" t="str">
        <f t="shared" si="7"/>
        <v/>
      </c>
      <c r="M148" s="238"/>
      <c r="N148" s="238"/>
      <c r="O148" s="240"/>
      <c r="P148" s="121" t="str">
        <f t="shared" si="11"/>
        <v>-</v>
      </c>
      <c r="Q148" s="122" t="str">
        <f t="shared" si="8"/>
        <v/>
      </c>
      <c r="R148" s="122" t="str">
        <f t="shared" si="9"/>
        <v/>
      </c>
      <c r="S148" s="238"/>
      <c r="T148" s="367"/>
      <c r="U148" s="240"/>
      <c r="V148" s="2"/>
      <c r="W148" s="194"/>
      <c r="X148" s="195"/>
      <c r="Y148" s="195"/>
      <c r="Z148" s="195"/>
      <c r="AA148" s="195"/>
      <c r="AB148" s="195"/>
      <c r="AC148" s="195"/>
      <c r="AD148" s="195"/>
      <c r="AE148" s="195"/>
      <c r="AF148" s="195"/>
      <c r="AG148" s="195"/>
      <c r="AH148" s="195"/>
      <c r="AI148" s="196"/>
      <c r="AJ148" s="202"/>
      <c r="AK148" s="194"/>
      <c r="AL148" s="195"/>
      <c r="AM148" s="195"/>
      <c r="AN148" s="195"/>
      <c r="AO148" s="195"/>
      <c r="AP148" s="195"/>
      <c r="AQ148" s="195"/>
      <c r="AR148" s="195"/>
      <c r="AS148" s="195"/>
      <c r="AT148" s="195"/>
      <c r="AU148" s="195"/>
      <c r="AV148" s="195"/>
      <c r="AW148" s="196"/>
    </row>
    <row r="149" spans="1:49" s="71" customFormat="1" ht="63.75" hidden="1" x14ac:dyDescent="0.2">
      <c r="A149" s="185">
        <v>126</v>
      </c>
      <c r="B149" s="181" t="str">
        <f ca="1">VLOOKUP($A149,Scoring!$A$15:$R$233,2,FALSE)</f>
        <v>SpC 7D</v>
      </c>
      <c r="C149" s="181" t="str">
        <f ca="1">VLOOKUP($A149,Scoring!$A$15:$R$233,3,FALSE)</f>
        <v>Arrangements for the recovery of SO uncertain costs
Reopener submission: SO security costs</v>
      </c>
      <c r="D149" s="193"/>
      <c r="E149" s="120" t="str">
        <f>VLOOKUP($A149,Scoring!$A$16:$R$233,Scoring!$D$234,FALSE)</f>
        <v/>
      </c>
      <c r="F149" s="193"/>
      <c r="G149" s="120" t="str">
        <f>VLOOKUP($A149,Scoring!$A$16:$R$233,Scoring!$P$234,FALSE)</f>
        <v/>
      </c>
      <c r="H149" s="193"/>
      <c r="I149" s="120" t="str">
        <f ca="1">VLOOKUP($A149,Scoring!$A$16:$R$233,Scoring!$R$234,FALSE)</f>
        <v>-</v>
      </c>
      <c r="J149" s="123" t="str">
        <f t="shared" si="10"/>
        <v>-</v>
      </c>
      <c r="K149" s="122" t="str">
        <f t="shared" si="6"/>
        <v/>
      </c>
      <c r="L149" s="122" t="str">
        <f t="shared" si="7"/>
        <v/>
      </c>
      <c r="M149" s="238"/>
      <c r="N149" s="238"/>
      <c r="O149" s="240"/>
      <c r="P149" s="121" t="str">
        <f t="shared" si="11"/>
        <v>-</v>
      </c>
      <c r="Q149" s="122" t="str">
        <f t="shared" si="8"/>
        <v/>
      </c>
      <c r="R149" s="122" t="str">
        <f t="shared" si="9"/>
        <v/>
      </c>
      <c r="S149" s="238"/>
      <c r="T149" s="238"/>
      <c r="U149" s="240"/>
      <c r="V149" s="2"/>
      <c r="W149" s="194"/>
      <c r="X149" s="195"/>
      <c r="Y149" s="195"/>
      <c r="Z149" s="195"/>
      <c r="AA149" s="195"/>
      <c r="AB149" s="195"/>
      <c r="AC149" s="195"/>
      <c r="AD149" s="195"/>
      <c r="AE149" s="195"/>
      <c r="AF149" s="195"/>
      <c r="AG149" s="195"/>
      <c r="AH149" s="195"/>
      <c r="AI149" s="196"/>
      <c r="AJ149" s="202"/>
      <c r="AK149" s="194"/>
      <c r="AL149" s="195"/>
      <c r="AM149" s="195"/>
      <c r="AN149" s="195"/>
      <c r="AO149" s="195"/>
      <c r="AP149" s="195"/>
      <c r="AQ149" s="195"/>
      <c r="AR149" s="195"/>
      <c r="AS149" s="195"/>
      <c r="AT149" s="195"/>
      <c r="AU149" s="195"/>
      <c r="AV149" s="195"/>
      <c r="AW149" s="196"/>
    </row>
    <row r="150" spans="1:49" s="71" customFormat="1" ht="89.25" hidden="1" x14ac:dyDescent="0.2">
      <c r="A150" s="185">
        <v>127</v>
      </c>
      <c r="B150" s="181" t="str">
        <f ca="1">VLOOKUP($A150,Scoring!$A$15:$R$233,2,FALSE)</f>
        <v>SpC 6B</v>
      </c>
      <c r="C150" s="181" t="str">
        <f ca="1">VLOOKUP($A150,Scoring!$A$15:$R$233,3,FALSE)</f>
        <v xml:space="preserve">Supplementary provision in relation to transmission asset owner incentives scheme activity in the legacy period 
Report produced in accordance with paragraph 29 of the condition. </v>
      </c>
      <c r="D150" s="193"/>
      <c r="E150" s="120" t="str">
        <f>VLOOKUP($A150,Scoring!$A$16:$R$233,Scoring!$D$234,FALSE)</f>
        <v/>
      </c>
      <c r="F150" s="193"/>
      <c r="G150" s="120" t="str">
        <f>VLOOKUP($A150,Scoring!$A$16:$R$233,Scoring!$P$234,FALSE)</f>
        <v/>
      </c>
      <c r="H150" s="193"/>
      <c r="I150" s="120" t="str">
        <f ca="1">VLOOKUP($A150,Scoring!$A$16:$R$233,Scoring!$R$234,FALSE)</f>
        <v>-</v>
      </c>
      <c r="J150" s="123" t="str">
        <f t="shared" si="10"/>
        <v>-</v>
      </c>
      <c r="K150" s="122" t="str">
        <f t="shared" si="6"/>
        <v/>
      </c>
      <c r="L150" s="122" t="str">
        <f t="shared" si="7"/>
        <v/>
      </c>
      <c r="M150" s="238"/>
      <c r="N150" s="238"/>
      <c r="O150" s="240"/>
      <c r="P150" s="121" t="str">
        <f t="shared" si="11"/>
        <v>-</v>
      </c>
      <c r="Q150" s="122" t="str">
        <f t="shared" si="8"/>
        <v/>
      </c>
      <c r="R150" s="122" t="str">
        <f t="shared" si="9"/>
        <v/>
      </c>
      <c r="S150" s="238"/>
      <c r="T150" s="238"/>
      <c r="U150" s="240"/>
      <c r="V150" s="2"/>
      <c r="W150" s="194"/>
      <c r="X150" s="195"/>
      <c r="Y150" s="195"/>
      <c r="Z150" s="195"/>
      <c r="AA150" s="195"/>
      <c r="AB150" s="195"/>
      <c r="AC150" s="195"/>
      <c r="AD150" s="195"/>
      <c r="AE150" s="195"/>
      <c r="AF150" s="195"/>
      <c r="AG150" s="195"/>
      <c r="AH150" s="195"/>
      <c r="AI150" s="196"/>
      <c r="AJ150" s="202"/>
      <c r="AK150" s="194"/>
      <c r="AL150" s="195"/>
      <c r="AM150" s="195"/>
      <c r="AN150" s="195"/>
      <c r="AO150" s="195"/>
      <c r="AP150" s="195"/>
      <c r="AQ150" s="195"/>
      <c r="AR150" s="195"/>
      <c r="AS150" s="195"/>
      <c r="AT150" s="195"/>
      <c r="AU150" s="195"/>
      <c r="AV150" s="195"/>
      <c r="AW150" s="196"/>
    </row>
    <row r="151" spans="1:49" s="71" customFormat="1" ht="51" hidden="1" x14ac:dyDescent="0.2">
      <c r="A151" s="185">
        <v>128</v>
      </c>
      <c r="B151" s="181" t="str">
        <f ca="1">VLOOKUP($A151,Scoring!$A$15:$R$233,2,FALSE)</f>
        <v>SpC 6E</v>
      </c>
      <c r="C151" s="181" t="str">
        <f ca="1">VLOOKUP($A151,Scoring!$A$15:$R$233,3,FALSE)</f>
        <v xml:space="preserve">The Innovation Roll-out Mechanism
Reopener submission: Innovation Roll-out Mechanism (IRM) </v>
      </c>
      <c r="D151" s="193"/>
      <c r="E151" s="120" t="str">
        <f>VLOOKUP($A151,Scoring!$A$16:$R$233,Scoring!$D$234,FALSE)</f>
        <v/>
      </c>
      <c r="F151" s="193"/>
      <c r="G151" s="120" t="str">
        <f>VLOOKUP($A151,Scoring!$A$16:$R$233,Scoring!$P$234,FALSE)</f>
        <v/>
      </c>
      <c r="H151" s="193"/>
      <c r="I151" s="120" t="str">
        <f ca="1">VLOOKUP($A151,Scoring!$A$16:$R$233,Scoring!$R$234,FALSE)</f>
        <v>-</v>
      </c>
      <c r="J151" s="123" t="str">
        <f t="shared" si="10"/>
        <v>-</v>
      </c>
      <c r="K151" s="122" t="str">
        <f t="shared" si="6"/>
        <v/>
      </c>
      <c r="L151" s="122" t="str">
        <f t="shared" si="7"/>
        <v/>
      </c>
      <c r="M151" s="238"/>
      <c r="N151" s="238"/>
      <c r="O151" s="240"/>
      <c r="P151" s="121" t="str">
        <f t="shared" si="11"/>
        <v>-</v>
      </c>
      <c r="Q151" s="122" t="str">
        <f t="shared" si="8"/>
        <v/>
      </c>
      <c r="R151" s="122" t="str">
        <f t="shared" si="9"/>
        <v/>
      </c>
      <c r="S151" s="238"/>
      <c r="T151" s="238"/>
      <c r="U151" s="240"/>
      <c r="V151" s="2"/>
      <c r="W151" s="194"/>
      <c r="X151" s="195"/>
      <c r="Y151" s="195"/>
      <c r="Z151" s="195"/>
      <c r="AA151" s="195"/>
      <c r="AB151" s="195"/>
      <c r="AC151" s="195"/>
      <c r="AD151" s="195"/>
      <c r="AE151" s="195"/>
      <c r="AF151" s="195"/>
      <c r="AG151" s="195"/>
      <c r="AH151" s="195"/>
      <c r="AI151" s="196"/>
      <c r="AJ151" s="202"/>
      <c r="AK151" s="194"/>
      <c r="AL151" s="195"/>
      <c r="AM151" s="195"/>
      <c r="AN151" s="195"/>
      <c r="AO151" s="195"/>
      <c r="AP151" s="195"/>
      <c r="AQ151" s="195"/>
      <c r="AR151" s="195"/>
      <c r="AS151" s="195"/>
      <c r="AT151" s="195"/>
      <c r="AU151" s="195"/>
      <c r="AV151" s="195"/>
      <c r="AW151" s="196"/>
    </row>
    <row r="152" spans="1:49" s="71" customFormat="1" ht="63.75" hidden="1" x14ac:dyDescent="0.2">
      <c r="A152" s="185">
        <v>129</v>
      </c>
      <c r="B152" s="181" t="str">
        <f ca="1">VLOOKUP($A152,Scoring!$A$15:$R$233,2,FALSE)</f>
        <v>SpC 6G</v>
      </c>
      <c r="C152" s="181" t="str">
        <f ca="1">VLOOKUP($A152,Scoring!$A$15:$R$233,3,FALSE)</f>
        <v>Mitigating the impact of Pre-existing Transmission Infrastructure on the visual amenity of Designated Areas
Licensee Notice to the Authority</v>
      </c>
      <c r="D152" s="193"/>
      <c r="E152" s="120" t="str">
        <f>VLOOKUP($A152,Scoring!$A$16:$R$233,Scoring!$D$234,FALSE)</f>
        <v/>
      </c>
      <c r="F152" s="193"/>
      <c r="G152" s="120" t="str">
        <f>VLOOKUP($A152,Scoring!$A$16:$R$233,Scoring!$P$234,FALSE)</f>
        <v/>
      </c>
      <c r="H152" s="193"/>
      <c r="I152" s="120" t="str">
        <f ca="1">VLOOKUP($A152,Scoring!$A$16:$R$233,Scoring!$R$234,FALSE)</f>
        <v>-</v>
      </c>
      <c r="J152" s="123" t="str">
        <f t="shared" si="10"/>
        <v>-</v>
      </c>
      <c r="K152" s="122" t="str">
        <f t="shared" ref="K152:K215" si="12">IF($X152="Y",$X$237&amp;CHAR(10),"")
&amp;IF($Y152="Y",$Y$237&amp;CHAR(10),"")
&amp;IF($Z152="Y",$Z$237&amp;CHAR(10),"")
&amp;IF($AA152="Y",$AA$237&amp;CHAR(10),"")
&amp;IF($AB152="Y",$AB$237&amp;CHAR(10),"")
&amp;IF($AC152="Y",$AC$237&amp;CHAR(10),"")
&amp;IF($AD152="Y","Add.: "&amp;$AD$237&amp;CHAR(10),"")
&amp;IF($AE152="Y","Add.: "&amp;$AE$237,"")</f>
        <v/>
      </c>
      <c r="L152" s="122" t="str">
        <f t="shared" ref="L152:L215" si="13">IF($AF152="Y",$AF$237&amp;CHAR(10),"")
&amp;IF($AG152="Y",$AG$237&amp;CHAR(10),"")
&amp;IF($AH152="Y",$AH$237&amp;CHAR(10),"")
&amp;IF($AI152="Y",$AI$237&amp;CHAR(10),"")</f>
        <v/>
      </c>
      <c r="M152" s="238"/>
      <c r="N152" s="238"/>
      <c r="O152" s="240"/>
      <c r="P152" s="121" t="str">
        <f t="shared" si="11"/>
        <v>-</v>
      </c>
      <c r="Q152" s="122" t="str">
        <f t="shared" ref="Q152:Q215" si="14">IF($AL152="Y",$AL$237&amp;CHAR(10),"")
&amp;IF($AM152="Y",$AM$237&amp;CHAR(10),"")
&amp;IF($AN152="Y",$AN$237&amp;CHAR(10),"")
&amp;IF($AO152="Y",$AO$237&amp;CHAR(10),"")
&amp;IF($AP152="Y",$AP$237&amp;CHAR(10),"")
&amp;IF($AQ152="Y",$AQ$237&amp;CHAR(10),"")
&amp;IF($AR152="Y","Add.: "&amp;$AR$237&amp;CHAR(10),"")
&amp;IF($AS152="Y","Add.: "&amp;$AS$237,"")</f>
        <v/>
      </c>
      <c r="R152" s="122" t="str">
        <f t="shared" ref="R152:R215" si="15">IF($AT152="Y",$AT$237&amp;CHAR(10),"")
&amp;IF($AU152="Y",$AU$237&amp;CHAR(10),"")
&amp;IF($AV152="Y",$AV$237&amp;CHAR(10),"")
&amp;IF($AW152="Y",$AW$237&amp;CHAR(10),"")</f>
        <v/>
      </c>
      <c r="S152" s="238"/>
      <c r="T152" s="238"/>
      <c r="U152" s="240"/>
      <c r="V152" s="2"/>
      <c r="W152" s="194"/>
      <c r="X152" s="195"/>
      <c r="Y152" s="195"/>
      <c r="Z152" s="195"/>
      <c r="AA152" s="195"/>
      <c r="AB152" s="195"/>
      <c r="AC152" s="195"/>
      <c r="AD152" s="195"/>
      <c r="AE152" s="195"/>
      <c r="AF152" s="195"/>
      <c r="AG152" s="195"/>
      <c r="AH152" s="195"/>
      <c r="AI152" s="196"/>
      <c r="AJ152" s="202"/>
      <c r="AK152" s="194"/>
      <c r="AL152" s="195"/>
      <c r="AM152" s="195"/>
      <c r="AN152" s="195"/>
      <c r="AO152" s="195"/>
      <c r="AP152" s="195"/>
      <c r="AQ152" s="195"/>
      <c r="AR152" s="195"/>
      <c r="AS152" s="195"/>
      <c r="AT152" s="195"/>
      <c r="AU152" s="195"/>
      <c r="AV152" s="195"/>
      <c r="AW152" s="196"/>
    </row>
    <row r="153" spans="1:49" s="71" customFormat="1" ht="51" hidden="1" x14ac:dyDescent="0.2">
      <c r="A153" s="185">
        <v>130</v>
      </c>
      <c r="B153" s="181" t="str">
        <f ca="1">VLOOKUP($A153,Scoring!$A$15:$R$233,2,FALSE)</f>
        <v>SpC 3C</v>
      </c>
      <c r="C153" s="181" t="str">
        <f ca="1">VLOOKUP($A153,Scoring!$A$15:$R$233,3,FALSE)</f>
        <v>Reliability Incentive Adjustment in Respect of Energy Not Supplied
Exceptional event claim</v>
      </c>
      <c r="D153" s="193"/>
      <c r="E153" s="120" t="str">
        <f>VLOOKUP($A153,Scoring!$A$16:$R$233,Scoring!$D$234,FALSE)</f>
        <v/>
      </c>
      <c r="F153" s="193"/>
      <c r="G153" s="120" t="str">
        <f>VLOOKUP($A153,Scoring!$A$16:$R$233,Scoring!$P$234,FALSE)</f>
        <v/>
      </c>
      <c r="H153" s="193"/>
      <c r="I153" s="120" t="str">
        <f ca="1">VLOOKUP($A153,Scoring!$A$16:$R$233,Scoring!$R$234,FALSE)</f>
        <v>-</v>
      </c>
      <c r="J153" s="123" t="str">
        <f t="shared" ref="J153:J196" si="16">IF(W153="","-",W153)</f>
        <v>-</v>
      </c>
      <c r="K153" s="122" t="str">
        <f t="shared" si="12"/>
        <v/>
      </c>
      <c r="L153" s="122" t="str">
        <f t="shared" si="13"/>
        <v/>
      </c>
      <c r="M153" s="238"/>
      <c r="N153" s="238"/>
      <c r="O153" s="240"/>
      <c r="P153" s="121" t="str">
        <f t="shared" ref="P153:P196" si="17">IF(AK153="","-",AK153)</f>
        <v>-</v>
      </c>
      <c r="Q153" s="122" t="str">
        <f t="shared" si="14"/>
        <v/>
      </c>
      <c r="R153" s="122" t="str">
        <f t="shared" si="15"/>
        <v/>
      </c>
      <c r="S153" s="238"/>
      <c r="T153" s="367"/>
      <c r="U153" s="240"/>
      <c r="V153" s="2"/>
      <c r="W153" s="194"/>
      <c r="X153" s="195"/>
      <c r="Y153" s="195"/>
      <c r="Z153" s="195"/>
      <c r="AA153" s="195"/>
      <c r="AB153" s="195"/>
      <c r="AC153" s="195"/>
      <c r="AD153" s="195"/>
      <c r="AE153" s="195"/>
      <c r="AF153" s="195"/>
      <c r="AG153" s="195"/>
      <c r="AH153" s="195"/>
      <c r="AI153" s="196"/>
      <c r="AJ153" s="202"/>
      <c r="AK153" s="194"/>
      <c r="AL153" s="195"/>
      <c r="AM153" s="195"/>
      <c r="AN153" s="195"/>
      <c r="AO153" s="195"/>
      <c r="AP153" s="195"/>
      <c r="AQ153" s="195"/>
      <c r="AR153" s="195"/>
      <c r="AS153" s="195"/>
      <c r="AT153" s="195"/>
      <c r="AU153" s="195"/>
      <c r="AV153" s="195"/>
      <c r="AW153" s="196"/>
    </row>
    <row r="154" spans="1:49" s="71" customFormat="1" ht="51" hidden="1" x14ac:dyDescent="0.2">
      <c r="A154" s="185">
        <v>131</v>
      </c>
      <c r="B154" s="181" t="str">
        <f ca="1">VLOOKUP($A154,Scoring!$A$15:$R$233,2,FALSE)</f>
        <v>SpC 3E</v>
      </c>
      <c r="C154" s="181" t="str">
        <f ca="1">VLOOKUP($A154,Scoring!$A$15:$R$233,3,FALSE)</f>
        <v>Incentive in Respect of Sulphur Hexafluoride (SF6) Gas Emissions
Exceptional event claim</v>
      </c>
      <c r="D154" s="193"/>
      <c r="E154" s="120" t="str">
        <f>VLOOKUP($A154,Scoring!$A$16:$R$233,Scoring!$D$234,FALSE)</f>
        <v/>
      </c>
      <c r="F154" s="193"/>
      <c r="G154" s="120" t="str">
        <f>VLOOKUP($A154,Scoring!$A$16:$R$233,Scoring!$P$234,FALSE)</f>
        <v/>
      </c>
      <c r="H154" s="193"/>
      <c r="I154" s="120" t="str">
        <f ca="1">VLOOKUP($A154,Scoring!$A$16:$R$233,Scoring!$R$234,FALSE)</f>
        <v>-</v>
      </c>
      <c r="J154" s="123" t="str">
        <f t="shared" si="16"/>
        <v>-</v>
      </c>
      <c r="K154" s="122" t="str">
        <f t="shared" si="12"/>
        <v/>
      </c>
      <c r="L154" s="122" t="str">
        <f t="shared" si="13"/>
        <v/>
      </c>
      <c r="M154" s="238"/>
      <c r="N154" s="238"/>
      <c r="O154" s="240"/>
      <c r="P154" s="121" t="str">
        <f t="shared" si="17"/>
        <v>-</v>
      </c>
      <c r="Q154" s="122" t="str">
        <f t="shared" si="14"/>
        <v/>
      </c>
      <c r="R154" s="122" t="str">
        <f t="shared" si="15"/>
        <v/>
      </c>
      <c r="S154" s="238"/>
      <c r="T154" s="367"/>
      <c r="U154" s="240"/>
      <c r="V154" s="2"/>
      <c r="W154" s="194"/>
      <c r="X154" s="195"/>
      <c r="Y154" s="195"/>
      <c r="Z154" s="195"/>
      <c r="AA154" s="195"/>
      <c r="AB154" s="195"/>
      <c r="AC154" s="195"/>
      <c r="AD154" s="195"/>
      <c r="AE154" s="195"/>
      <c r="AF154" s="195"/>
      <c r="AG154" s="195"/>
      <c r="AH154" s="195"/>
      <c r="AI154" s="196"/>
      <c r="AJ154" s="202"/>
      <c r="AK154" s="194"/>
      <c r="AL154" s="195"/>
      <c r="AM154" s="195"/>
      <c r="AN154" s="195"/>
      <c r="AO154" s="195"/>
      <c r="AP154" s="195"/>
      <c r="AQ154" s="195"/>
      <c r="AR154" s="195"/>
      <c r="AS154" s="195"/>
      <c r="AT154" s="195"/>
      <c r="AU154" s="195"/>
      <c r="AV154" s="195"/>
      <c r="AW154" s="196"/>
    </row>
    <row r="155" spans="1:49" s="71" customFormat="1" ht="38.25" hidden="1" x14ac:dyDescent="0.2">
      <c r="A155" s="185">
        <v>132</v>
      </c>
      <c r="B155" s="181" t="str">
        <f ca="1">VLOOKUP($A155,Scoring!$A$15:$R$233,2,FALSE)</f>
        <v xml:space="preserve">6I </v>
      </c>
      <c r="C155" s="181" t="str">
        <f ca="1">VLOOKUP($A155,Scoring!$A$15:$R$233,3,FALSE)</f>
        <v>Strategic Wider Works (SWW)
Needs case submission</v>
      </c>
      <c r="D155" s="193"/>
      <c r="E155" s="120" t="str">
        <f>VLOOKUP($A155,Scoring!$A$16:$R$233,Scoring!$D$234,FALSE)</f>
        <v/>
      </c>
      <c r="F155" s="193"/>
      <c r="G155" s="120" t="str">
        <f>VLOOKUP($A155,Scoring!$A$16:$R$233,Scoring!$P$234,FALSE)</f>
        <v/>
      </c>
      <c r="H155" s="193"/>
      <c r="I155" s="120" t="str">
        <f ca="1">VLOOKUP($A155,Scoring!$A$16:$R$233,Scoring!$R$234,FALSE)</f>
        <v>-</v>
      </c>
      <c r="J155" s="123" t="str">
        <f t="shared" si="16"/>
        <v>-</v>
      </c>
      <c r="K155" s="122" t="str">
        <f t="shared" si="12"/>
        <v/>
      </c>
      <c r="L155" s="122" t="str">
        <f t="shared" si="13"/>
        <v/>
      </c>
      <c r="M155" s="238"/>
      <c r="N155" s="238"/>
      <c r="O155" s="240"/>
      <c r="P155" s="121" t="str">
        <f t="shared" si="17"/>
        <v>-</v>
      </c>
      <c r="Q155" s="122" t="str">
        <f t="shared" si="14"/>
        <v/>
      </c>
      <c r="R155" s="122" t="str">
        <f t="shared" si="15"/>
        <v/>
      </c>
      <c r="S155" s="238"/>
      <c r="T155" s="238"/>
      <c r="U155" s="240"/>
      <c r="V155" s="2"/>
      <c r="W155" s="194"/>
      <c r="X155" s="195"/>
      <c r="Y155" s="195"/>
      <c r="Z155" s="195"/>
      <c r="AA155" s="195"/>
      <c r="AB155" s="195"/>
      <c r="AC155" s="195"/>
      <c r="AD155" s="195"/>
      <c r="AE155" s="195"/>
      <c r="AF155" s="195"/>
      <c r="AG155" s="195"/>
      <c r="AH155" s="195"/>
      <c r="AI155" s="196"/>
      <c r="AJ155" s="202"/>
      <c r="AK155" s="194"/>
      <c r="AL155" s="195"/>
      <c r="AM155" s="195"/>
      <c r="AN155" s="195"/>
      <c r="AO155" s="195"/>
      <c r="AP155" s="195"/>
      <c r="AQ155" s="195"/>
      <c r="AR155" s="195"/>
      <c r="AS155" s="195"/>
      <c r="AT155" s="195"/>
      <c r="AU155" s="195"/>
      <c r="AV155" s="195"/>
      <c r="AW155" s="196"/>
    </row>
    <row r="156" spans="1:49" s="71" customFormat="1" ht="38.25" hidden="1" x14ac:dyDescent="0.2">
      <c r="A156" s="185">
        <v>133</v>
      </c>
      <c r="B156" s="181" t="str">
        <f ca="1">VLOOKUP($A156,Scoring!$A$15:$R$233,2,FALSE)</f>
        <v xml:space="preserve">6I </v>
      </c>
      <c r="C156" s="181" t="str">
        <f ca="1">VLOOKUP($A156,Scoring!$A$15:$R$233,3,FALSE)</f>
        <v>Strategic Wider Works (SWW)
Project assessment submission</v>
      </c>
      <c r="D156" s="193"/>
      <c r="E156" s="120" t="str">
        <f>VLOOKUP($A156,Scoring!$A$16:$R$233,Scoring!$D$234,FALSE)</f>
        <v/>
      </c>
      <c r="F156" s="193"/>
      <c r="G156" s="120" t="str">
        <f>VLOOKUP($A156,Scoring!$A$16:$R$233,Scoring!$P$234,FALSE)</f>
        <v/>
      </c>
      <c r="H156" s="193"/>
      <c r="I156" s="120" t="str">
        <f ca="1">VLOOKUP($A156,Scoring!$A$16:$R$233,Scoring!$R$234,FALSE)</f>
        <v>-</v>
      </c>
      <c r="J156" s="123" t="str">
        <f t="shared" si="16"/>
        <v>-</v>
      </c>
      <c r="K156" s="122" t="str">
        <f t="shared" si="12"/>
        <v/>
      </c>
      <c r="L156" s="122" t="str">
        <f t="shared" si="13"/>
        <v/>
      </c>
      <c r="M156" s="238"/>
      <c r="N156" s="238"/>
      <c r="O156" s="240"/>
      <c r="P156" s="121" t="str">
        <f t="shared" si="17"/>
        <v>-</v>
      </c>
      <c r="Q156" s="122" t="str">
        <f t="shared" si="14"/>
        <v/>
      </c>
      <c r="R156" s="122" t="str">
        <f t="shared" si="15"/>
        <v/>
      </c>
      <c r="S156" s="238"/>
      <c r="T156" s="367"/>
      <c r="U156" s="240"/>
      <c r="V156" s="2"/>
      <c r="W156" s="194"/>
      <c r="X156" s="195"/>
      <c r="Y156" s="195"/>
      <c r="Z156" s="195"/>
      <c r="AA156" s="195"/>
      <c r="AB156" s="195"/>
      <c r="AC156" s="195"/>
      <c r="AD156" s="195"/>
      <c r="AE156" s="195"/>
      <c r="AF156" s="195"/>
      <c r="AG156" s="195"/>
      <c r="AH156" s="195"/>
      <c r="AI156" s="196"/>
      <c r="AJ156" s="202"/>
      <c r="AK156" s="194"/>
      <c r="AL156" s="195"/>
      <c r="AM156" s="195"/>
      <c r="AN156" s="195"/>
      <c r="AO156" s="195"/>
      <c r="AP156" s="195"/>
      <c r="AQ156" s="195"/>
      <c r="AR156" s="195"/>
      <c r="AS156" s="195"/>
      <c r="AT156" s="195"/>
      <c r="AU156" s="195"/>
      <c r="AV156" s="195"/>
      <c r="AW156" s="196"/>
    </row>
    <row r="157" spans="1:49" s="71" customFormat="1" ht="51" hidden="1" x14ac:dyDescent="0.2">
      <c r="A157" s="185">
        <v>134</v>
      </c>
      <c r="B157" s="181" t="str">
        <f ca="1">VLOOKUP($A157,Scoring!$A$15:$R$233,2,FALSE)</f>
        <v>SpC 3I</v>
      </c>
      <c r="C157" s="181" t="str">
        <f ca="1">VLOOKUP($A157,Scoring!$A$15:$R$233,3,FALSE)</f>
        <v>Network Innovation Competition (NIC)
Project bid</v>
      </c>
      <c r="D157" s="193"/>
      <c r="E157" s="120" t="str">
        <f>VLOOKUP($A157,Scoring!$A$16:$R$233,Scoring!$D$234,FALSE)</f>
        <v/>
      </c>
      <c r="F157" s="193"/>
      <c r="G157" s="120" t="str">
        <f>VLOOKUP($A157,Scoring!$A$16:$R$233,Scoring!$P$234,FALSE)</f>
        <v/>
      </c>
      <c r="H157" s="193"/>
      <c r="I157" s="120" t="str">
        <f ca="1">VLOOKUP($A157,Scoring!$A$16:$R$233,Scoring!$R$234,FALSE)</f>
        <v>-</v>
      </c>
      <c r="J157" s="123" t="str">
        <f t="shared" si="16"/>
        <v>-</v>
      </c>
      <c r="K157" s="122" t="str">
        <f t="shared" si="12"/>
        <v/>
      </c>
      <c r="L157" s="122" t="str">
        <f t="shared" si="13"/>
        <v/>
      </c>
      <c r="M157" s="238"/>
      <c r="N157" s="238"/>
      <c r="O157" s="240"/>
      <c r="P157" s="121" t="str">
        <f t="shared" si="17"/>
        <v>-</v>
      </c>
      <c r="Q157" s="122" t="str">
        <f t="shared" si="14"/>
        <v/>
      </c>
      <c r="R157" s="122" t="str">
        <f t="shared" si="15"/>
        <v/>
      </c>
      <c r="S157" s="238"/>
      <c r="T157" s="367"/>
      <c r="U157" s="240"/>
      <c r="V157" s="2"/>
      <c r="W157" s="194"/>
      <c r="X157" s="195"/>
      <c r="Y157" s="195"/>
      <c r="Z157" s="195"/>
      <c r="AA157" s="195"/>
      <c r="AB157" s="195"/>
      <c r="AC157" s="195"/>
      <c r="AD157" s="195"/>
      <c r="AE157" s="195"/>
      <c r="AF157" s="195"/>
      <c r="AG157" s="195"/>
      <c r="AH157" s="195"/>
      <c r="AI157" s="196"/>
      <c r="AJ157" s="202"/>
      <c r="AK157" s="194"/>
      <c r="AL157" s="195"/>
      <c r="AM157" s="195"/>
      <c r="AN157" s="195"/>
      <c r="AO157" s="195"/>
      <c r="AP157" s="195"/>
      <c r="AQ157" s="195"/>
      <c r="AR157" s="195"/>
      <c r="AS157" s="195"/>
      <c r="AT157" s="195"/>
      <c r="AU157" s="195"/>
      <c r="AV157" s="195"/>
      <c r="AW157" s="196"/>
    </row>
    <row r="158" spans="1:49" s="71" customFormat="1" ht="127.5" hidden="1" x14ac:dyDescent="0.2">
      <c r="A158" s="185">
        <v>135</v>
      </c>
      <c r="B158" s="181" t="str">
        <f ca="1">VLOOKUP($A158,Scoring!$A$15:$R$233,2,FALSE)</f>
        <v>SpC 3J</v>
      </c>
      <c r="C158" s="181" t="str">
        <f ca="1">VLOOKUP($A158,Scoring!$A$15:$R$233,3,FALSE)</f>
        <v>Transmission Investment for Renewable Generation
(a) Preconstruction technical report, post construction expenditure report etc.
(b) TIRG Income Adjusting Event
(c) TIRG Asset Value Adjusting Event
(d) TIRG Output Measures Adjusting Event</v>
      </c>
      <c r="D158" s="193"/>
      <c r="E158" s="120" t="str">
        <f>VLOOKUP($A158,Scoring!$A$16:$R$233,Scoring!$D$234,FALSE)</f>
        <v/>
      </c>
      <c r="F158" s="193"/>
      <c r="G158" s="120" t="str">
        <f>VLOOKUP($A158,Scoring!$A$16:$R$233,Scoring!$P$234,FALSE)</f>
        <v/>
      </c>
      <c r="H158" s="193"/>
      <c r="I158" s="120" t="str">
        <f ca="1">VLOOKUP($A158,Scoring!$A$16:$R$233,Scoring!$R$234,FALSE)</f>
        <v>-</v>
      </c>
      <c r="J158" s="123" t="str">
        <f t="shared" si="16"/>
        <v>-</v>
      </c>
      <c r="K158" s="122" t="str">
        <f t="shared" si="12"/>
        <v/>
      </c>
      <c r="L158" s="122" t="str">
        <f t="shared" si="13"/>
        <v/>
      </c>
      <c r="M158" s="238"/>
      <c r="N158" s="238"/>
      <c r="O158" s="240"/>
      <c r="P158" s="121" t="str">
        <f t="shared" si="17"/>
        <v>-</v>
      </c>
      <c r="Q158" s="122" t="str">
        <f t="shared" si="14"/>
        <v/>
      </c>
      <c r="R158" s="122" t="str">
        <f t="shared" si="15"/>
        <v/>
      </c>
      <c r="S158" s="238"/>
      <c r="T158" s="238"/>
      <c r="U158" s="240"/>
      <c r="V158" s="2"/>
      <c r="W158" s="194"/>
      <c r="X158" s="195"/>
      <c r="Y158" s="195"/>
      <c r="Z158" s="195"/>
      <c r="AA158" s="195"/>
      <c r="AB158" s="195"/>
      <c r="AC158" s="195"/>
      <c r="AD158" s="195"/>
      <c r="AE158" s="195"/>
      <c r="AF158" s="195"/>
      <c r="AG158" s="195"/>
      <c r="AH158" s="195"/>
      <c r="AI158" s="196"/>
      <c r="AJ158" s="202"/>
      <c r="AK158" s="194"/>
      <c r="AL158" s="195"/>
      <c r="AM158" s="195"/>
      <c r="AN158" s="195"/>
      <c r="AO158" s="195"/>
      <c r="AP158" s="195"/>
      <c r="AQ158" s="195"/>
      <c r="AR158" s="195"/>
      <c r="AS158" s="195"/>
      <c r="AT158" s="195"/>
      <c r="AU158" s="195"/>
      <c r="AV158" s="195"/>
      <c r="AW158" s="196"/>
    </row>
    <row r="159" spans="1:49" s="71" customFormat="1" ht="89.25" hidden="1" x14ac:dyDescent="0.2">
      <c r="A159" s="185">
        <v>136</v>
      </c>
      <c r="B159" s="181" t="str">
        <f ca="1">VLOOKUP($A159,Scoring!$A$15:$R$233,2,FALSE)</f>
        <v>SpC 6I</v>
      </c>
      <c r="C159" s="181" t="str">
        <f ca="1">VLOOKUP($A159,Scoring!$A$15:$R$233,3,FALSE)</f>
        <v>Specification of Baseline Wider Works Outputs and Strategic Wider Works Outputs and Assessment of Allowed Expenditure 
Claim for a Cost and Output Adjusting Events</v>
      </c>
      <c r="D159" s="193"/>
      <c r="E159" s="120" t="str">
        <f>VLOOKUP($A159,Scoring!$A$16:$R$233,Scoring!$D$234,FALSE)</f>
        <v/>
      </c>
      <c r="F159" s="193"/>
      <c r="G159" s="120" t="str">
        <f>VLOOKUP($A159,Scoring!$A$16:$R$233,Scoring!$P$234,FALSE)</f>
        <v/>
      </c>
      <c r="H159" s="193"/>
      <c r="I159" s="120" t="str">
        <f ca="1">VLOOKUP($A159,Scoring!$A$16:$R$233,Scoring!$R$234,FALSE)</f>
        <v>-</v>
      </c>
      <c r="J159" s="123" t="str">
        <f t="shared" si="16"/>
        <v>-</v>
      </c>
      <c r="K159" s="122" t="str">
        <f t="shared" si="12"/>
        <v/>
      </c>
      <c r="L159" s="122" t="str">
        <f t="shared" si="13"/>
        <v/>
      </c>
      <c r="M159" s="238"/>
      <c r="N159" s="238"/>
      <c r="O159" s="240"/>
      <c r="P159" s="121" t="str">
        <f t="shared" si="17"/>
        <v>-</v>
      </c>
      <c r="Q159" s="122" t="str">
        <f t="shared" si="14"/>
        <v/>
      </c>
      <c r="R159" s="122" t="str">
        <f t="shared" si="15"/>
        <v/>
      </c>
      <c r="S159" s="238"/>
      <c r="T159" s="238"/>
      <c r="U159" s="240"/>
      <c r="V159" s="2"/>
      <c r="W159" s="194"/>
      <c r="X159" s="195"/>
      <c r="Y159" s="195"/>
      <c r="Z159" s="195"/>
      <c r="AA159" s="195"/>
      <c r="AB159" s="195"/>
      <c r="AC159" s="195"/>
      <c r="AD159" s="195"/>
      <c r="AE159" s="195"/>
      <c r="AF159" s="195"/>
      <c r="AG159" s="195"/>
      <c r="AH159" s="195"/>
      <c r="AI159" s="196"/>
      <c r="AJ159" s="202"/>
      <c r="AK159" s="194"/>
      <c r="AL159" s="195"/>
      <c r="AM159" s="195"/>
      <c r="AN159" s="195"/>
      <c r="AO159" s="195"/>
      <c r="AP159" s="195"/>
      <c r="AQ159" s="195"/>
      <c r="AR159" s="195"/>
      <c r="AS159" s="195"/>
      <c r="AT159" s="195"/>
      <c r="AU159" s="195"/>
      <c r="AV159" s="195"/>
      <c r="AW159" s="196"/>
    </row>
    <row r="160" spans="1:49" s="71" customFormat="1" ht="51" hidden="1" x14ac:dyDescent="0.2">
      <c r="A160" s="185">
        <v>137</v>
      </c>
      <c r="B160" s="181" t="str">
        <f ca="1">VLOOKUP($A160,Scoring!$A$15:$R$233,2,FALSE)</f>
        <v>SpC AA5A</v>
      </c>
      <c r="C160" s="181" t="str">
        <f ca="1">VLOOKUP($A160,Scoring!$A$15:$R$233,3,FALSE)</f>
        <v>Information on the Balancing Services Activity Revenue Restriction
Income adjusting event claim</v>
      </c>
      <c r="D160" s="193"/>
      <c r="E160" s="120" t="str">
        <f>VLOOKUP($A160,Scoring!$A$16:$R$233,Scoring!$D$234,FALSE)</f>
        <v/>
      </c>
      <c r="F160" s="193"/>
      <c r="G160" s="120" t="str">
        <f>VLOOKUP($A160,Scoring!$A$16:$R$233,Scoring!$P$234,FALSE)</f>
        <v/>
      </c>
      <c r="H160" s="193"/>
      <c r="I160" s="120" t="str">
        <f ca="1">VLOOKUP($A160,Scoring!$A$16:$R$233,Scoring!$R$234,FALSE)</f>
        <v>-</v>
      </c>
      <c r="J160" s="123" t="str">
        <f t="shared" si="16"/>
        <v>-</v>
      </c>
      <c r="K160" s="122" t="str">
        <f t="shared" si="12"/>
        <v/>
      </c>
      <c r="L160" s="122" t="str">
        <f t="shared" si="13"/>
        <v/>
      </c>
      <c r="M160" s="238"/>
      <c r="N160" s="238"/>
      <c r="O160" s="240"/>
      <c r="P160" s="121" t="str">
        <f t="shared" si="17"/>
        <v>-</v>
      </c>
      <c r="Q160" s="122" t="str">
        <f t="shared" si="14"/>
        <v/>
      </c>
      <c r="R160" s="122" t="str">
        <f t="shared" si="15"/>
        <v/>
      </c>
      <c r="S160" s="238"/>
      <c r="T160" s="238"/>
      <c r="U160" s="240"/>
      <c r="V160" s="2"/>
      <c r="W160" s="194"/>
      <c r="X160" s="195"/>
      <c r="Y160" s="195"/>
      <c r="Z160" s="195"/>
      <c r="AA160" s="195"/>
      <c r="AB160" s="195"/>
      <c r="AC160" s="195"/>
      <c r="AD160" s="195"/>
      <c r="AE160" s="195"/>
      <c r="AF160" s="195"/>
      <c r="AG160" s="195"/>
      <c r="AH160" s="195"/>
      <c r="AI160" s="196"/>
      <c r="AJ160" s="202"/>
      <c r="AK160" s="194"/>
      <c r="AL160" s="195"/>
      <c r="AM160" s="195"/>
      <c r="AN160" s="195"/>
      <c r="AO160" s="195"/>
      <c r="AP160" s="195"/>
      <c r="AQ160" s="195"/>
      <c r="AR160" s="195"/>
      <c r="AS160" s="195"/>
      <c r="AT160" s="195"/>
      <c r="AU160" s="195"/>
      <c r="AV160" s="195"/>
      <c r="AW160" s="196"/>
    </row>
    <row r="161" spans="1:49" s="71" customFormat="1" ht="14.25" hidden="1" x14ac:dyDescent="0.2">
      <c r="A161" s="185">
        <v>138</v>
      </c>
      <c r="B161" s="181" t="str">
        <f ca="1">VLOOKUP($A161,Scoring!$A$15:$R$233,2,FALSE)</f>
        <v/>
      </c>
      <c r="C161" s="181" t="str">
        <f ca="1">VLOOKUP($A161,Scoring!$A$15:$R$233,3,FALSE)</f>
        <v/>
      </c>
      <c r="D161" s="193"/>
      <c r="E161" s="120" t="str">
        <f>VLOOKUP($A161,Scoring!$A$16:$R$233,Scoring!$D$234,FALSE)</f>
        <v/>
      </c>
      <c r="F161" s="193"/>
      <c r="G161" s="120" t="str">
        <f>VLOOKUP($A161,Scoring!$A$16:$R$233,Scoring!$P$234,FALSE)</f>
        <v/>
      </c>
      <c r="H161" s="193"/>
      <c r="I161" s="120" t="str">
        <f ca="1">VLOOKUP($A161,Scoring!$A$16:$R$233,Scoring!$R$234,FALSE)</f>
        <v/>
      </c>
      <c r="J161" s="123" t="str">
        <f t="shared" si="16"/>
        <v>-</v>
      </c>
      <c r="K161" s="122" t="str">
        <f t="shared" si="12"/>
        <v/>
      </c>
      <c r="L161" s="122" t="str">
        <f t="shared" si="13"/>
        <v/>
      </c>
      <c r="M161" s="238"/>
      <c r="N161" s="238"/>
      <c r="O161" s="240"/>
      <c r="P161" s="121" t="str">
        <f t="shared" si="17"/>
        <v>-</v>
      </c>
      <c r="Q161" s="122" t="str">
        <f t="shared" si="14"/>
        <v/>
      </c>
      <c r="R161" s="122" t="str">
        <f t="shared" si="15"/>
        <v/>
      </c>
      <c r="S161" s="238"/>
      <c r="T161" s="238"/>
      <c r="U161" s="240"/>
      <c r="V161" s="2"/>
      <c r="W161" s="194"/>
      <c r="X161" s="195"/>
      <c r="Y161" s="195"/>
      <c r="Z161" s="195"/>
      <c r="AA161" s="195"/>
      <c r="AB161" s="195"/>
      <c r="AC161" s="195"/>
      <c r="AD161" s="195"/>
      <c r="AE161" s="195"/>
      <c r="AF161" s="195"/>
      <c r="AG161" s="195"/>
      <c r="AH161" s="195"/>
      <c r="AI161" s="196"/>
      <c r="AJ161" s="202"/>
      <c r="AK161" s="194"/>
      <c r="AL161" s="195"/>
      <c r="AM161" s="195"/>
      <c r="AN161" s="195"/>
      <c r="AO161" s="195"/>
      <c r="AP161" s="195"/>
      <c r="AQ161" s="195"/>
      <c r="AR161" s="195"/>
      <c r="AS161" s="195"/>
      <c r="AT161" s="195"/>
      <c r="AU161" s="195"/>
      <c r="AV161" s="195"/>
      <c r="AW161" s="196"/>
    </row>
    <row r="162" spans="1:49" s="71" customFormat="1" ht="14.25" hidden="1" x14ac:dyDescent="0.2">
      <c r="A162" s="185">
        <v>139</v>
      </c>
      <c r="B162" s="181" t="str">
        <f ca="1">VLOOKUP($A162,Scoring!$A$15:$R$233,2,FALSE)</f>
        <v/>
      </c>
      <c r="C162" s="181" t="str">
        <f ca="1">VLOOKUP($A162,Scoring!$A$15:$R$233,3,FALSE)</f>
        <v/>
      </c>
      <c r="D162" s="193"/>
      <c r="E162" s="120" t="str">
        <f>VLOOKUP($A162,Scoring!$A$16:$R$233,Scoring!$D$234,FALSE)</f>
        <v/>
      </c>
      <c r="F162" s="193"/>
      <c r="G162" s="120" t="str">
        <f>VLOOKUP($A162,Scoring!$A$16:$R$233,Scoring!$P$234,FALSE)</f>
        <v/>
      </c>
      <c r="H162" s="193"/>
      <c r="I162" s="120" t="str">
        <f ca="1">VLOOKUP($A162,Scoring!$A$16:$R$233,Scoring!$R$234,FALSE)</f>
        <v/>
      </c>
      <c r="J162" s="123" t="str">
        <f t="shared" si="16"/>
        <v>-</v>
      </c>
      <c r="K162" s="122" t="str">
        <f t="shared" si="12"/>
        <v/>
      </c>
      <c r="L162" s="122" t="str">
        <f t="shared" si="13"/>
        <v/>
      </c>
      <c r="M162" s="238"/>
      <c r="N162" s="238"/>
      <c r="O162" s="240"/>
      <c r="P162" s="121" t="str">
        <f t="shared" si="17"/>
        <v>-</v>
      </c>
      <c r="Q162" s="122" t="str">
        <f t="shared" si="14"/>
        <v/>
      </c>
      <c r="R162" s="122" t="str">
        <f t="shared" si="15"/>
        <v/>
      </c>
      <c r="S162" s="238"/>
      <c r="T162" s="238"/>
      <c r="U162" s="240"/>
      <c r="V162" s="2"/>
      <c r="W162" s="194"/>
      <c r="X162" s="195"/>
      <c r="Y162" s="195"/>
      <c r="Z162" s="195"/>
      <c r="AA162" s="195"/>
      <c r="AB162" s="195"/>
      <c r="AC162" s="195"/>
      <c r="AD162" s="195"/>
      <c r="AE162" s="195"/>
      <c r="AF162" s="195"/>
      <c r="AG162" s="195"/>
      <c r="AH162" s="195"/>
      <c r="AI162" s="196"/>
      <c r="AJ162" s="202"/>
      <c r="AK162" s="194"/>
      <c r="AL162" s="195"/>
      <c r="AM162" s="195"/>
      <c r="AN162" s="195"/>
      <c r="AO162" s="195"/>
      <c r="AP162" s="195"/>
      <c r="AQ162" s="195"/>
      <c r="AR162" s="195"/>
      <c r="AS162" s="195"/>
      <c r="AT162" s="195"/>
      <c r="AU162" s="195"/>
      <c r="AV162" s="195"/>
      <c r="AW162" s="196"/>
    </row>
    <row r="163" spans="1:49" s="71" customFormat="1" ht="51" x14ac:dyDescent="0.2">
      <c r="A163" s="185">
        <v>140</v>
      </c>
      <c r="B163" s="181" t="str">
        <f ca="1">VLOOKUP($A163,Scoring!$A$15:$R$233,2,FALSE)</f>
        <v>RIIO-T2 Business Plan</v>
      </c>
      <c r="C163" s="181" t="str">
        <f ca="1">VLOOKUP($A163,Scoring!$A$15:$R$233,3,FALSE)</f>
        <v>A1.51_BPFM_Inputs
0</v>
      </c>
      <c r="D163" s="193"/>
      <c r="E163" s="120">
        <f>VLOOKUP($A163,Scoring!$A$16:$R$233,Scoring!$D$234,FALSE)</f>
        <v>3</v>
      </c>
      <c r="F163" s="193"/>
      <c r="G163" s="120">
        <f>VLOOKUP($A163,Scoring!$A$16:$R$233,Scoring!$P$234,FALSE)</f>
        <v>3</v>
      </c>
      <c r="H163" s="193"/>
      <c r="I163" s="120" t="str">
        <f ca="1">VLOOKUP($A163,Scoring!$A$16:$R$233,Scoring!$R$234,FALSE)</f>
        <v>H</v>
      </c>
      <c r="J163" s="123" t="str">
        <f t="shared" si="16"/>
        <v>-</v>
      </c>
      <c r="K163" s="122" t="str">
        <f t="shared" si="12"/>
        <v/>
      </c>
      <c r="L163" s="122" t="str">
        <f t="shared" si="13"/>
        <v/>
      </c>
      <c r="M163" s="238"/>
      <c r="N163" s="238"/>
      <c r="O163" s="240"/>
      <c r="P163" s="121" t="str">
        <f t="shared" si="17"/>
        <v>Y</v>
      </c>
      <c r="Q163" s="122" t="str">
        <f t="shared" si="14"/>
        <v xml:space="preserve">Internal Expert Review
Internal Data Audit
</v>
      </c>
      <c r="R163" s="122" t="str">
        <f t="shared" si="15"/>
        <v xml:space="preserve">Senior manager
Director
</v>
      </c>
      <c r="S163" s="238" t="s">
        <v>1331</v>
      </c>
      <c r="T163" s="367">
        <v>43808</v>
      </c>
      <c r="U163" s="240" t="s">
        <v>1330</v>
      </c>
      <c r="V163" s="2"/>
      <c r="W163" s="194"/>
      <c r="X163" s="195"/>
      <c r="Y163" s="195"/>
      <c r="Z163" s="195"/>
      <c r="AA163" s="195"/>
      <c r="AB163" s="195"/>
      <c r="AC163" s="195"/>
      <c r="AD163" s="195"/>
      <c r="AE163" s="195"/>
      <c r="AF163" s="195"/>
      <c r="AG163" s="195"/>
      <c r="AH163" s="195"/>
      <c r="AI163" s="196"/>
      <c r="AJ163" s="202"/>
      <c r="AK163" s="194" t="s">
        <v>1272</v>
      </c>
      <c r="AL163" s="195" t="s">
        <v>1273</v>
      </c>
      <c r="AM163" s="195" t="s">
        <v>1272</v>
      </c>
      <c r="AN163" s="195" t="s">
        <v>1272</v>
      </c>
      <c r="AO163" s="195" t="s">
        <v>1273</v>
      </c>
      <c r="AP163" s="195" t="s">
        <v>1273</v>
      </c>
      <c r="AQ163" s="195" t="s">
        <v>1273</v>
      </c>
      <c r="AR163" s="195" t="s">
        <v>1273</v>
      </c>
      <c r="AS163" s="195" t="s">
        <v>1273</v>
      </c>
      <c r="AT163" s="195" t="s">
        <v>1272</v>
      </c>
      <c r="AU163" s="195" t="s">
        <v>1272</v>
      </c>
      <c r="AV163" s="195" t="s">
        <v>1273</v>
      </c>
      <c r="AW163" s="196" t="s">
        <v>1273</v>
      </c>
    </row>
    <row r="164" spans="1:49" s="71" customFormat="1" ht="51" x14ac:dyDescent="0.2">
      <c r="A164" s="185">
        <v>141</v>
      </c>
      <c r="B164" s="181" t="str">
        <f ca="1">VLOOKUP($A164,Scoring!$A$15:$R$233,2,FALSE)</f>
        <v>RIIO-T2 Business Plan</v>
      </c>
      <c r="C164" s="181" t="str">
        <f ca="1">VLOOKUP($A164,Scoring!$A$15:$R$233,3,FALSE)</f>
        <v>A1.52_BP_Financial_Requirements
0</v>
      </c>
      <c r="D164" s="193"/>
      <c r="E164" s="120">
        <f>VLOOKUP($A164,Scoring!$A$16:$R$233,Scoring!$D$234,FALSE)</f>
        <v>3</v>
      </c>
      <c r="F164" s="193"/>
      <c r="G164" s="120">
        <f>VLOOKUP($A164,Scoring!$A$16:$R$233,Scoring!$P$234,FALSE)</f>
        <v>3</v>
      </c>
      <c r="H164" s="193"/>
      <c r="I164" s="120" t="str">
        <f ca="1">VLOOKUP($A164,Scoring!$A$16:$R$233,Scoring!$R$234,FALSE)</f>
        <v>H</v>
      </c>
      <c r="J164" s="123" t="str">
        <f t="shared" si="16"/>
        <v>-</v>
      </c>
      <c r="K164" s="122" t="str">
        <f t="shared" si="12"/>
        <v/>
      </c>
      <c r="L164" s="122" t="str">
        <f t="shared" si="13"/>
        <v/>
      </c>
      <c r="M164" s="238"/>
      <c r="N164" s="238"/>
      <c r="O164" s="240"/>
      <c r="P164" s="121" t="str">
        <f t="shared" si="17"/>
        <v>Y</v>
      </c>
      <c r="Q164" s="122" t="str">
        <f t="shared" si="14"/>
        <v xml:space="preserve">Internal Expert Review
External Data Audit
</v>
      </c>
      <c r="R164" s="122" t="str">
        <f t="shared" si="15"/>
        <v xml:space="preserve">Senior manager
Director
</v>
      </c>
      <c r="S164" s="238" t="s">
        <v>1331</v>
      </c>
      <c r="T164" s="367">
        <v>43808</v>
      </c>
      <c r="U164" s="240" t="s">
        <v>1330</v>
      </c>
      <c r="V164" s="2"/>
      <c r="W164" s="194"/>
      <c r="X164" s="195"/>
      <c r="Y164" s="195"/>
      <c r="Z164" s="195"/>
      <c r="AA164" s="195"/>
      <c r="AB164" s="195"/>
      <c r="AC164" s="195"/>
      <c r="AD164" s="195"/>
      <c r="AE164" s="195"/>
      <c r="AF164" s="195"/>
      <c r="AG164" s="195"/>
      <c r="AH164" s="195"/>
      <c r="AI164" s="196"/>
      <c r="AJ164" s="202"/>
      <c r="AK164" s="194" t="s">
        <v>1272</v>
      </c>
      <c r="AL164" s="195" t="s">
        <v>1273</v>
      </c>
      <c r="AM164" s="195" t="s">
        <v>1272</v>
      </c>
      <c r="AN164" s="195" t="s">
        <v>1273</v>
      </c>
      <c r="AO164" s="195" t="s">
        <v>1273</v>
      </c>
      <c r="AP164" s="195" t="s">
        <v>1272</v>
      </c>
      <c r="AQ164" s="195" t="s">
        <v>1273</v>
      </c>
      <c r="AR164" s="195" t="s">
        <v>1273</v>
      </c>
      <c r="AS164" s="195" t="s">
        <v>1273</v>
      </c>
      <c r="AT164" s="195" t="s">
        <v>1272</v>
      </c>
      <c r="AU164" s="195" t="s">
        <v>1272</v>
      </c>
      <c r="AV164" s="195" t="s">
        <v>1273</v>
      </c>
      <c r="AW164" s="196" t="s">
        <v>1273</v>
      </c>
    </row>
    <row r="165" spans="1:49" s="71" customFormat="1" ht="51" x14ac:dyDescent="0.2">
      <c r="A165" s="185">
        <v>142</v>
      </c>
      <c r="B165" s="181" t="str">
        <f ca="1">VLOOKUP($A165,Scoring!$A$15:$R$233,2,FALSE)</f>
        <v>RIIO-T2 Business Plan</v>
      </c>
      <c r="C165" s="181" t="str">
        <f ca="1">VLOOKUP($A165,Scoring!$A$15:$R$233,3,FALSE)</f>
        <v>A1.52b Net Debt
0</v>
      </c>
      <c r="D165" s="193"/>
      <c r="E165" s="120">
        <f>VLOOKUP($A165,Scoring!$A$16:$R$233,Scoring!$D$234,FALSE)</f>
        <v>2</v>
      </c>
      <c r="F165" s="193"/>
      <c r="G165" s="120">
        <f>VLOOKUP($A165,Scoring!$A$16:$R$233,Scoring!$P$234,FALSE)</f>
        <v>4</v>
      </c>
      <c r="H165" s="193"/>
      <c r="I165" s="120" t="str">
        <f ca="1">VLOOKUP($A165,Scoring!$A$16:$R$233,Scoring!$R$234,FALSE)</f>
        <v>H</v>
      </c>
      <c r="J165" s="123" t="str">
        <f t="shared" si="16"/>
        <v>-</v>
      </c>
      <c r="K165" s="122" t="str">
        <f t="shared" si="12"/>
        <v/>
      </c>
      <c r="L165" s="122" t="str">
        <f t="shared" si="13"/>
        <v/>
      </c>
      <c r="M165" s="238"/>
      <c r="N165" s="238"/>
      <c r="O165" s="240"/>
      <c r="P165" s="121" t="str">
        <f t="shared" si="17"/>
        <v>Y</v>
      </c>
      <c r="Q165" s="122" t="str">
        <f t="shared" si="14"/>
        <v xml:space="preserve">Internal Expert Review
Internal Data Audit
</v>
      </c>
      <c r="R165" s="122" t="str">
        <f t="shared" si="15"/>
        <v xml:space="preserve">Senior manager
Director
</v>
      </c>
      <c r="S165" s="238" t="s">
        <v>1331</v>
      </c>
      <c r="T165" s="367">
        <v>43808</v>
      </c>
      <c r="U165" s="240" t="s">
        <v>1330</v>
      </c>
      <c r="V165" s="2"/>
      <c r="W165" s="194"/>
      <c r="X165" s="195"/>
      <c r="Y165" s="195"/>
      <c r="Z165" s="195"/>
      <c r="AA165" s="195"/>
      <c r="AB165" s="195"/>
      <c r="AC165" s="195"/>
      <c r="AD165" s="195"/>
      <c r="AE165" s="195"/>
      <c r="AF165" s="195"/>
      <c r="AG165" s="195"/>
      <c r="AH165" s="195"/>
      <c r="AI165" s="196"/>
      <c r="AJ165" s="202"/>
      <c r="AK165" s="194" t="s">
        <v>1272</v>
      </c>
      <c r="AL165" s="195" t="s">
        <v>1273</v>
      </c>
      <c r="AM165" s="195" t="s">
        <v>1272</v>
      </c>
      <c r="AN165" s="195" t="s">
        <v>1272</v>
      </c>
      <c r="AO165" s="195" t="s">
        <v>1273</v>
      </c>
      <c r="AP165" s="195" t="s">
        <v>1273</v>
      </c>
      <c r="AQ165" s="195" t="s">
        <v>1273</v>
      </c>
      <c r="AR165" s="195" t="s">
        <v>1273</v>
      </c>
      <c r="AS165" s="195" t="s">
        <v>1273</v>
      </c>
      <c r="AT165" s="195" t="s">
        <v>1272</v>
      </c>
      <c r="AU165" s="195" t="s">
        <v>1272</v>
      </c>
      <c r="AV165" s="195" t="s">
        <v>1273</v>
      </c>
      <c r="AW165" s="196" t="s">
        <v>1273</v>
      </c>
    </row>
    <row r="166" spans="1:49" s="71" customFormat="1" ht="51" x14ac:dyDescent="0.2">
      <c r="A166" s="185">
        <v>143</v>
      </c>
      <c r="B166" s="181" t="str">
        <f ca="1">VLOOKUP($A166,Scoring!$A$15:$R$233,2,FALSE)</f>
        <v>RIIO-T2 Business Plan</v>
      </c>
      <c r="C166" s="181" t="str">
        <f ca="1">VLOOKUP($A166,Scoring!$A$15:$R$233,3,FALSE)</f>
        <v>A1.52c Interest
0</v>
      </c>
      <c r="D166" s="193"/>
      <c r="E166" s="120">
        <f>VLOOKUP($A166,Scoring!$A$16:$R$233,Scoring!$D$234,FALSE)</f>
        <v>2</v>
      </c>
      <c r="F166" s="193"/>
      <c r="G166" s="120">
        <f>VLOOKUP($A166,Scoring!$A$16:$R$233,Scoring!$P$234,FALSE)</f>
        <v>4</v>
      </c>
      <c r="H166" s="193"/>
      <c r="I166" s="120" t="str">
        <f ca="1">VLOOKUP($A166,Scoring!$A$16:$R$233,Scoring!$R$234,FALSE)</f>
        <v>H</v>
      </c>
      <c r="J166" s="123" t="str">
        <f t="shared" si="16"/>
        <v>-</v>
      </c>
      <c r="K166" s="122" t="str">
        <f t="shared" si="12"/>
        <v/>
      </c>
      <c r="L166" s="122" t="str">
        <f t="shared" si="13"/>
        <v/>
      </c>
      <c r="M166" s="238"/>
      <c r="N166" s="238"/>
      <c r="O166" s="240"/>
      <c r="P166" s="121" t="str">
        <f t="shared" si="17"/>
        <v>Y</v>
      </c>
      <c r="Q166" s="122" t="str">
        <f t="shared" si="14"/>
        <v xml:space="preserve">Internal Expert Review
Internal Data Audit
</v>
      </c>
      <c r="R166" s="122" t="str">
        <f t="shared" si="15"/>
        <v xml:space="preserve">Senior manager
Director
</v>
      </c>
      <c r="S166" s="238" t="s">
        <v>1331</v>
      </c>
      <c r="T166" s="367">
        <v>43808</v>
      </c>
      <c r="U166" s="240" t="s">
        <v>1330</v>
      </c>
      <c r="V166" s="2"/>
      <c r="W166" s="194"/>
      <c r="X166" s="195"/>
      <c r="Y166" s="195"/>
      <c r="Z166" s="195"/>
      <c r="AA166" s="195"/>
      <c r="AB166" s="195"/>
      <c r="AC166" s="195"/>
      <c r="AD166" s="195"/>
      <c r="AE166" s="195"/>
      <c r="AF166" s="195"/>
      <c r="AG166" s="195"/>
      <c r="AH166" s="195"/>
      <c r="AI166" s="196"/>
      <c r="AJ166" s="202"/>
      <c r="AK166" s="194" t="s">
        <v>1272</v>
      </c>
      <c r="AL166" s="195" t="s">
        <v>1273</v>
      </c>
      <c r="AM166" s="195" t="s">
        <v>1272</v>
      </c>
      <c r="AN166" s="195" t="s">
        <v>1272</v>
      </c>
      <c r="AO166" s="195" t="s">
        <v>1273</v>
      </c>
      <c r="AP166" s="195" t="s">
        <v>1273</v>
      </c>
      <c r="AQ166" s="195" t="s">
        <v>1273</v>
      </c>
      <c r="AR166" s="195" t="s">
        <v>1273</v>
      </c>
      <c r="AS166" s="195" t="s">
        <v>1273</v>
      </c>
      <c r="AT166" s="195" t="s">
        <v>1272</v>
      </c>
      <c r="AU166" s="195" t="s">
        <v>1272</v>
      </c>
      <c r="AV166" s="195" t="s">
        <v>1273</v>
      </c>
      <c r="AW166" s="196" t="s">
        <v>1273</v>
      </c>
    </row>
    <row r="167" spans="1:49" s="71" customFormat="1" ht="51" x14ac:dyDescent="0.2">
      <c r="A167" s="185">
        <v>144</v>
      </c>
      <c r="B167" s="181" t="str">
        <f ca="1">VLOOKUP($A167,Scoring!$A$15:$R$233,2,FALSE)</f>
        <v>RIIO-T2 Business Plan</v>
      </c>
      <c r="C167" s="181" t="str">
        <f ca="1">VLOOKUP($A167,Scoring!$A$15:$R$233,3,FALSE)</f>
        <v>A1.53_BP_Tax_Inputs
0</v>
      </c>
      <c r="D167" s="193"/>
      <c r="E167" s="120">
        <f>VLOOKUP($A167,Scoring!$A$16:$R$233,Scoring!$D$234,FALSE)</f>
        <v>2</v>
      </c>
      <c r="F167" s="193"/>
      <c r="G167" s="120">
        <f>VLOOKUP($A167,Scoring!$A$16:$R$233,Scoring!$P$234,FALSE)</f>
        <v>4</v>
      </c>
      <c r="H167" s="193"/>
      <c r="I167" s="120" t="str">
        <f ca="1">VLOOKUP($A167,Scoring!$A$16:$R$233,Scoring!$R$234,FALSE)</f>
        <v>H</v>
      </c>
      <c r="J167" s="123" t="str">
        <f t="shared" si="16"/>
        <v>-</v>
      </c>
      <c r="K167" s="122" t="str">
        <f t="shared" si="12"/>
        <v/>
      </c>
      <c r="L167" s="122" t="str">
        <f t="shared" si="13"/>
        <v/>
      </c>
      <c r="M167" s="238"/>
      <c r="N167" s="238"/>
      <c r="O167" s="240"/>
      <c r="P167" s="121" t="str">
        <f t="shared" si="17"/>
        <v>Y</v>
      </c>
      <c r="Q167" s="122" t="str">
        <f t="shared" si="14"/>
        <v xml:space="preserve">Internal Expert Review
Internal Data Audit
</v>
      </c>
      <c r="R167" s="122" t="str">
        <f t="shared" si="15"/>
        <v xml:space="preserve">Senior manager
Director
</v>
      </c>
      <c r="S167" s="238" t="s">
        <v>1331</v>
      </c>
      <c r="T167" s="367">
        <v>43808</v>
      </c>
      <c r="U167" s="240" t="s">
        <v>1330</v>
      </c>
      <c r="V167" s="2"/>
      <c r="W167" s="194"/>
      <c r="X167" s="195"/>
      <c r="Y167" s="195"/>
      <c r="Z167" s="195"/>
      <c r="AA167" s="195"/>
      <c r="AB167" s="195"/>
      <c r="AC167" s="195"/>
      <c r="AD167" s="195"/>
      <c r="AE167" s="195"/>
      <c r="AF167" s="195"/>
      <c r="AG167" s="195"/>
      <c r="AH167" s="195"/>
      <c r="AI167" s="196"/>
      <c r="AJ167" s="202"/>
      <c r="AK167" s="194" t="s">
        <v>1272</v>
      </c>
      <c r="AL167" s="195" t="s">
        <v>1273</v>
      </c>
      <c r="AM167" s="195" t="s">
        <v>1272</v>
      </c>
      <c r="AN167" s="195" t="s">
        <v>1272</v>
      </c>
      <c r="AO167" s="195" t="s">
        <v>1273</v>
      </c>
      <c r="AP167" s="195" t="s">
        <v>1273</v>
      </c>
      <c r="AQ167" s="195" t="s">
        <v>1273</v>
      </c>
      <c r="AR167" s="195" t="s">
        <v>1273</v>
      </c>
      <c r="AS167" s="195" t="s">
        <v>1273</v>
      </c>
      <c r="AT167" s="195" t="s">
        <v>1272</v>
      </c>
      <c r="AU167" s="195" t="s">
        <v>1272</v>
      </c>
      <c r="AV167" s="195" t="s">
        <v>1273</v>
      </c>
      <c r="AW167" s="196" t="s">
        <v>1273</v>
      </c>
    </row>
    <row r="168" spans="1:49" s="71" customFormat="1" ht="51" x14ac:dyDescent="0.2">
      <c r="A168" s="185">
        <v>145</v>
      </c>
      <c r="B168" s="181" t="str">
        <f ca="1">VLOOKUP($A168,Scoring!$A$15:$R$233,2,FALSE)</f>
        <v>RIIO-T2 Business Plan</v>
      </c>
      <c r="C168" s="181" t="str">
        <f ca="1">VLOOKUP($A168,Scoring!$A$15:$R$233,3,FALSE)</f>
        <v>A1.54_BP_Disposals_1
0</v>
      </c>
      <c r="D168" s="193"/>
      <c r="E168" s="120">
        <f>VLOOKUP($A168,Scoring!$A$16:$R$233,Scoring!$D$234,FALSE)</f>
        <v>1</v>
      </c>
      <c r="F168" s="193"/>
      <c r="G168" s="120">
        <f>VLOOKUP($A168,Scoring!$A$16:$R$233,Scoring!$P$234,FALSE)</f>
        <v>3</v>
      </c>
      <c r="H168" s="193"/>
      <c r="I168" s="120" t="str">
        <f ca="1">VLOOKUP($A168,Scoring!$A$16:$R$233,Scoring!$R$234,FALSE)</f>
        <v>L</v>
      </c>
      <c r="J168" s="123" t="str">
        <f t="shared" si="16"/>
        <v>-</v>
      </c>
      <c r="K168" s="122" t="str">
        <f t="shared" si="12"/>
        <v/>
      </c>
      <c r="L168" s="122" t="str">
        <f t="shared" si="13"/>
        <v/>
      </c>
      <c r="M168" s="238"/>
      <c r="N168" s="238"/>
      <c r="O168" s="240"/>
      <c r="P168" s="121" t="str">
        <f t="shared" si="17"/>
        <v>Y</v>
      </c>
      <c r="Q168" s="122" t="str">
        <f t="shared" si="14"/>
        <v xml:space="preserve">Internal Expert Review
Internal Data Audit
</v>
      </c>
      <c r="R168" s="122" t="str">
        <f t="shared" si="15"/>
        <v xml:space="preserve">Senior manager
Director
</v>
      </c>
      <c r="S168" s="238"/>
      <c r="T168" s="367"/>
      <c r="U168" s="240"/>
      <c r="V168" s="2"/>
      <c r="W168" s="194"/>
      <c r="X168" s="195"/>
      <c r="Y168" s="195"/>
      <c r="Z168" s="195"/>
      <c r="AA168" s="195"/>
      <c r="AB168" s="195"/>
      <c r="AC168" s="195"/>
      <c r="AD168" s="195"/>
      <c r="AE168" s="195"/>
      <c r="AF168" s="195"/>
      <c r="AG168" s="195"/>
      <c r="AH168" s="195"/>
      <c r="AI168" s="196"/>
      <c r="AJ168" s="202"/>
      <c r="AK168" s="194" t="s">
        <v>1272</v>
      </c>
      <c r="AL168" s="195" t="s">
        <v>1273</v>
      </c>
      <c r="AM168" s="195" t="s">
        <v>1272</v>
      </c>
      <c r="AN168" s="195" t="s">
        <v>1272</v>
      </c>
      <c r="AO168" s="195" t="s">
        <v>1273</v>
      </c>
      <c r="AP168" s="195" t="s">
        <v>1273</v>
      </c>
      <c r="AQ168" s="195" t="s">
        <v>1273</v>
      </c>
      <c r="AR168" s="195" t="s">
        <v>1273</v>
      </c>
      <c r="AS168" s="195" t="s">
        <v>1273</v>
      </c>
      <c r="AT168" s="195" t="s">
        <v>1272</v>
      </c>
      <c r="AU168" s="195" t="s">
        <v>1272</v>
      </c>
      <c r="AV168" s="195" t="s">
        <v>1273</v>
      </c>
      <c r="AW168" s="196" t="s">
        <v>1273</v>
      </c>
    </row>
    <row r="169" spans="1:49" s="71" customFormat="1" ht="51" x14ac:dyDescent="0.2">
      <c r="A169" s="185">
        <v>146</v>
      </c>
      <c r="B169" s="181" t="str">
        <f ca="1">VLOOKUP($A169,Scoring!$A$15:$R$233,2,FALSE)</f>
        <v>RIIO-T2 Business Plan</v>
      </c>
      <c r="C169" s="181" t="str">
        <f ca="1">VLOOKUP($A169,Scoring!$A$15:$R$233,3,FALSE)</f>
        <v>A1.55_BP_Disposals_2
0</v>
      </c>
      <c r="D169" s="193"/>
      <c r="E169" s="120">
        <f>VLOOKUP($A169,Scoring!$A$16:$R$233,Scoring!$D$234,FALSE)</f>
        <v>1</v>
      </c>
      <c r="F169" s="193"/>
      <c r="G169" s="120">
        <f>VLOOKUP($A169,Scoring!$A$16:$R$233,Scoring!$P$234,FALSE)</f>
        <v>3</v>
      </c>
      <c r="H169" s="193"/>
      <c r="I169" s="120" t="str">
        <f ca="1">VLOOKUP($A169,Scoring!$A$16:$R$233,Scoring!$R$234,FALSE)</f>
        <v>L</v>
      </c>
      <c r="J169" s="123" t="str">
        <f t="shared" si="16"/>
        <v>-</v>
      </c>
      <c r="K169" s="122" t="str">
        <f t="shared" si="12"/>
        <v/>
      </c>
      <c r="L169" s="122" t="str">
        <f t="shared" si="13"/>
        <v/>
      </c>
      <c r="M169" s="238"/>
      <c r="N169" s="238"/>
      <c r="O169" s="240"/>
      <c r="P169" s="121" t="str">
        <f t="shared" si="17"/>
        <v>Y</v>
      </c>
      <c r="Q169" s="122" t="str">
        <f t="shared" si="14"/>
        <v xml:space="preserve">Internal Expert Review
Internal Data Audit
</v>
      </c>
      <c r="R169" s="122" t="str">
        <f t="shared" si="15"/>
        <v xml:space="preserve">Senior manager
Director
</v>
      </c>
      <c r="S169" s="238"/>
      <c r="T169" s="238"/>
      <c r="U169" s="240"/>
      <c r="V169" s="2"/>
      <c r="W169" s="194"/>
      <c r="X169" s="195"/>
      <c r="Y169" s="195"/>
      <c r="Z169" s="195"/>
      <c r="AA169" s="195"/>
      <c r="AB169" s="195"/>
      <c r="AC169" s="195"/>
      <c r="AD169" s="195"/>
      <c r="AE169" s="195"/>
      <c r="AF169" s="195"/>
      <c r="AG169" s="195"/>
      <c r="AH169" s="195"/>
      <c r="AI169" s="196"/>
      <c r="AJ169" s="202"/>
      <c r="AK169" s="194" t="s">
        <v>1272</v>
      </c>
      <c r="AL169" s="195" t="s">
        <v>1273</v>
      </c>
      <c r="AM169" s="195" t="s">
        <v>1272</v>
      </c>
      <c r="AN169" s="195" t="s">
        <v>1272</v>
      </c>
      <c r="AO169" s="195" t="s">
        <v>1273</v>
      </c>
      <c r="AP169" s="195" t="s">
        <v>1273</v>
      </c>
      <c r="AQ169" s="195" t="s">
        <v>1273</v>
      </c>
      <c r="AR169" s="195" t="s">
        <v>1273</v>
      </c>
      <c r="AS169" s="195" t="s">
        <v>1273</v>
      </c>
      <c r="AT169" s="195" t="s">
        <v>1272</v>
      </c>
      <c r="AU169" s="195" t="s">
        <v>1272</v>
      </c>
      <c r="AV169" s="195" t="s">
        <v>1273</v>
      </c>
      <c r="AW169" s="196" t="s">
        <v>1273</v>
      </c>
    </row>
    <row r="170" spans="1:49" s="71" customFormat="1" ht="51" x14ac:dyDescent="0.2">
      <c r="A170" s="185">
        <v>147</v>
      </c>
      <c r="B170" s="181" t="str">
        <f ca="1">VLOOKUP($A170,Scoring!$A$15:$R$233,2,FALSE)</f>
        <v>RIIO-T2 Business Plan</v>
      </c>
      <c r="C170" s="181" t="str">
        <f ca="1">VLOOKUP($A170,Scoring!$A$15:$R$233,3,FALSE)</f>
        <v>A1.6_RPE_Table
0</v>
      </c>
      <c r="D170" s="193"/>
      <c r="E170" s="120">
        <f>VLOOKUP($A170,Scoring!$A$16:$R$233,Scoring!$D$234,FALSE)</f>
        <v>3</v>
      </c>
      <c r="F170" s="193"/>
      <c r="G170" s="120">
        <f>VLOOKUP($A170,Scoring!$A$16:$R$233,Scoring!$P$234,FALSE)</f>
        <v>3</v>
      </c>
      <c r="H170" s="193"/>
      <c r="I170" s="120" t="str">
        <f ca="1">VLOOKUP($A170,Scoring!$A$16:$R$233,Scoring!$R$234,FALSE)</f>
        <v>H</v>
      </c>
      <c r="J170" s="123" t="str">
        <f t="shared" si="16"/>
        <v>-</v>
      </c>
      <c r="K170" s="122" t="str">
        <f t="shared" si="12"/>
        <v/>
      </c>
      <c r="L170" s="122" t="str">
        <f t="shared" si="13"/>
        <v/>
      </c>
      <c r="M170" s="238"/>
      <c r="N170" s="238"/>
      <c r="O170" s="240"/>
      <c r="P170" s="121" t="str">
        <f t="shared" si="17"/>
        <v>Y</v>
      </c>
      <c r="Q170" s="122" t="str">
        <f t="shared" si="14"/>
        <v xml:space="preserve">Internal Expert Review
Internal Data Audit
</v>
      </c>
      <c r="R170" s="122" t="str">
        <f t="shared" si="15"/>
        <v xml:space="preserve">Senior manager
Director
</v>
      </c>
      <c r="S170" s="238" t="s">
        <v>1331</v>
      </c>
      <c r="T170" s="367">
        <v>43808</v>
      </c>
      <c r="U170" s="240" t="s">
        <v>1330</v>
      </c>
      <c r="V170" s="2"/>
      <c r="W170" s="194"/>
      <c r="X170" s="195"/>
      <c r="Y170" s="195"/>
      <c r="Z170" s="195"/>
      <c r="AA170" s="195"/>
      <c r="AB170" s="195"/>
      <c r="AC170" s="195"/>
      <c r="AD170" s="195"/>
      <c r="AE170" s="195"/>
      <c r="AF170" s="195"/>
      <c r="AG170" s="195"/>
      <c r="AH170" s="195"/>
      <c r="AI170" s="196"/>
      <c r="AJ170" s="202"/>
      <c r="AK170" s="194" t="s">
        <v>1272</v>
      </c>
      <c r="AL170" s="195" t="s">
        <v>1273</v>
      </c>
      <c r="AM170" s="195" t="s">
        <v>1272</v>
      </c>
      <c r="AN170" s="195" t="s">
        <v>1272</v>
      </c>
      <c r="AO170" s="195" t="s">
        <v>1273</v>
      </c>
      <c r="AP170" s="195" t="s">
        <v>1273</v>
      </c>
      <c r="AQ170" s="195" t="s">
        <v>1273</v>
      </c>
      <c r="AR170" s="195" t="s">
        <v>1273</v>
      </c>
      <c r="AS170" s="195" t="s">
        <v>1273</v>
      </c>
      <c r="AT170" s="195" t="s">
        <v>1272</v>
      </c>
      <c r="AU170" s="195" t="s">
        <v>1272</v>
      </c>
      <c r="AV170" s="195" t="s">
        <v>1273</v>
      </c>
      <c r="AW170" s="196" t="s">
        <v>1273</v>
      </c>
    </row>
    <row r="171" spans="1:49" s="71" customFormat="1" ht="51" x14ac:dyDescent="0.2">
      <c r="A171" s="185">
        <v>148</v>
      </c>
      <c r="B171" s="181" t="str">
        <f ca="1">VLOOKUP($A171,Scoring!$A$15:$R$233,2,FALSE)</f>
        <v>RIIO-T2 Business Plan</v>
      </c>
      <c r="C171" s="181" t="str">
        <f ca="1">VLOOKUP($A171,Scoring!$A$15:$R$233,3,FALSE)</f>
        <v>A2.0_Overview_Tables
0</v>
      </c>
      <c r="D171" s="193"/>
      <c r="E171" s="120">
        <f>VLOOKUP($A171,Scoring!$A$16:$R$233,Scoring!$D$234,FALSE)</f>
        <v>2</v>
      </c>
      <c r="F171" s="193"/>
      <c r="G171" s="120">
        <f>VLOOKUP($A171,Scoring!$A$16:$R$233,Scoring!$P$234,FALSE)</f>
        <v>2</v>
      </c>
      <c r="H171" s="193"/>
      <c r="I171" s="120" t="str">
        <f ca="1">VLOOKUP($A171,Scoring!$A$16:$R$233,Scoring!$R$234,FALSE)</f>
        <v>M</v>
      </c>
      <c r="J171" s="123" t="str">
        <f t="shared" si="16"/>
        <v>-</v>
      </c>
      <c r="K171" s="122" t="str">
        <f t="shared" si="12"/>
        <v/>
      </c>
      <c r="L171" s="122" t="str">
        <f t="shared" si="13"/>
        <v/>
      </c>
      <c r="M171" s="238"/>
      <c r="N171" s="238"/>
      <c r="O171" s="240"/>
      <c r="P171" s="121" t="str">
        <f t="shared" si="17"/>
        <v>Y</v>
      </c>
      <c r="Q171" s="122" t="str">
        <f t="shared" si="14"/>
        <v xml:space="preserve">Internal Expert Review
</v>
      </c>
      <c r="R171" s="122" t="str">
        <f t="shared" si="15"/>
        <v xml:space="preserve">Senior manager
Director
</v>
      </c>
      <c r="S171" s="238"/>
      <c r="T171" s="238"/>
      <c r="U171" s="240"/>
      <c r="V171" s="2"/>
      <c r="W171" s="194"/>
      <c r="X171" s="195"/>
      <c r="Y171" s="195"/>
      <c r="Z171" s="195"/>
      <c r="AA171" s="195"/>
      <c r="AB171" s="195"/>
      <c r="AC171" s="195"/>
      <c r="AD171" s="195"/>
      <c r="AE171" s="195"/>
      <c r="AF171" s="195"/>
      <c r="AG171" s="195"/>
      <c r="AH171" s="195"/>
      <c r="AI171" s="196"/>
      <c r="AJ171" s="202"/>
      <c r="AK171" s="194" t="s">
        <v>1272</v>
      </c>
      <c r="AL171" s="195" t="s">
        <v>1273</v>
      </c>
      <c r="AM171" s="195" t="s">
        <v>1272</v>
      </c>
      <c r="AN171" s="195" t="s">
        <v>1273</v>
      </c>
      <c r="AO171" s="195" t="s">
        <v>1273</v>
      </c>
      <c r="AP171" s="195" t="s">
        <v>1273</v>
      </c>
      <c r="AQ171" s="195" t="s">
        <v>1273</v>
      </c>
      <c r="AR171" s="195" t="s">
        <v>1273</v>
      </c>
      <c r="AS171" s="195" t="s">
        <v>1273</v>
      </c>
      <c r="AT171" s="195" t="s">
        <v>1272</v>
      </c>
      <c r="AU171" s="195" t="s">
        <v>1272</v>
      </c>
      <c r="AV171" s="195" t="s">
        <v>1273</v>
      </c>
      <c r="AW171" s="196" t="s">
        <v>1273</v>
      </c>
    </row>
    <row r="172" spans="1:49" s="71" customFormat="1" ht="51" x14ac:dyDescent="0.2">
      <c r="A172" s="185">
        <v>149</v>
      </c>
      <c r="B172" s="181" t="str">
        <f ca="1">VLOOKUP($A172,Scoring!$A$15:$R$233,2,FALSE)</f>
        <v>RIIO-T2 Business Plan</v>
      </c>
      <c r="C172" s="181" t="str">
        <f ca="1">VLOOKUP($A172,Scoring!$A$15:$R$233,3,FALSE)</f>
        <v>A2.1_Cost_Matrix_2014-2019
0</v>
      </c>
      <c r="D172" s="193"/>
      <c r="E172" s="120">
        <f>VLOOKUP($A172,Scoring!$A$16:$R$233,Scoring!$D$234,FALSE)</f>
        <v>1</v>
      </c>
      <c r="F172" s="193"/>
      <c r="G172" s="120">
        <f>VLOOKUP($A172,Scoring!$A$16:$R$233,Scoring!$P$234,FALSE)</f>
        <v>3</v>
      </c>
      <c r="H172" s="193"/>
      <c r="I172" s="120" t="str">
        <f ca="1">VLOOKUP($A172,Scoring!$A$16:$R$233,Scoring!$R$234,FALSE)</f>
        <v>L</v>
      </c>
      <c r="J172" s="123" t="str">
        <f t="shared" si="16"/>
        <v>-</v>
      </c>
      <c r="K172" s="122" t="str">
        <f t="shared" si="12"/>
        <v/>
      </c>
      <c r="L172" s="122" t="str">
        <f t="shared" si="13"/>
        <v/>
      </c>
      <c r="M172" s="238"/>
      <c r="N172" s="238"/>
      <c r="O172" s="240"/>
      <c r="P172" s="121" t="str">
        <f t="shared" si="17"/>
        <v>Y</v>
      </c>
      <c r="Q172" s="122" t="str">
        <f t="shared" si="14"/>
        <v xml:space="preserve">Internal Expert Review
</v>
      </c>
      <c r="R172" s="122" t="str">
        <f t="shared" si="15"/>
        <v xml:space="preserve">Senior manager
Director
</v>
      </c>
      <c r="S172" s="238"/>
      <c r="T172" s="238"/>
      <c r="U172" s="240"/>
      <c r="V172" s="2"/>
      <c r="W172" s="194"/>
      <c r="X172" s="195"/>
      <c r="Y172" s="195"/>
      <c r="Z172" s="195"/>
      <c r="AA172" s="195"/>
      <c r="AB172" s="195"/>
      <c r="AC172" s="195"/>
      <c r="AD172" s="195"/>
      <c r="AE172" s="195"/>
      <c r="AF172" s="195"/>
      <c r="AG172" s="195"/>
      <c r="AH172" s="195"/>
      <c r="AI172" s="196"/>
      <c r="AJ172" s="202"/>
      <c r="AK172" s="194" t="s">
        <v>1272</v>
      </c>
      <c r="AL172" s="195" t="s">
        <v>1273</v>
      </c>
      <c r="AM172" s="195" t="s">
        <v>1272</v>
      </c>
      <c r="AN172" s="195" t="s">
        <v>1273</v>
      </c>
      <c r="AO172" s="195" t="s">
        <v>1273</v>
      </c>
      <c r="AP172" s="195" t="s">
        <v>1273</v>
      </c>
      <c r="AQ172" s="195" t="s">
        <v>1273</v>
      </c>
      <c r="AR172" s="195" t="s">
        <v>1273</v>
      </c>
      <c r="AS172" s="195" t="s">
        <v>1273</v>
      </c>
      <c r="AT172" s="195" t="s">
        <v>1272</v>
      </c>
      <c r="AU172" s="195" t="s">
        <v>1272</v>
      </c>
      <c r="AV172" s="195" t="s">
        <v>1273</v>
      </c>
      <c r="AW172" s="196" t="s">
        <v>1273</v>
      </c>
    </row>
    <row r="173" spans="1:49" s="71" customFormat="1" ht="51" x14ac:dyDescent="0.2">
      <c r="A173" s="185">
        <v>150</v>
      </c>
      <c r="B173" s="181" t="str">
        <f ca="1">VLOOKUP($A173,Scoring!$A$15:$R$233,2,FALSE)</f>
        <v>RIIO-T2 Business Plan</v>
      </c>
      <c r="C173" s="181" t="str">
        <f ca="1">VLOOKUP($A173,Scoring!$A$15:$R$233,3,FALSE)</f>
        <v>A2.1_Cost_Matrix_2020-2021
0</v>
      </c>
      <c r="D173" s="193"/>
      <c r="E173" s="120">
        <f>VLOOKUP($A173,Scoring!$A$16:$R$233,Scoring!$D$234,FALSE)</f>
        <v>4</v>
      </c>
      <c r="F173" s="193"/>
      <c r="G173" s="120">
        <f>VLOOKUP($A173,Scoring!$A$16:$R$233,Scoring!$P$234,FALSE)</f>
        <v>2</v>
      </c>
      <c r="H173" s="193"/>
      <c r="I173" s="120" t="str">
        <f ca="1">VLOOKUP($A173,Scoring!$A$16:$R$233,Scoring!$R$234,FALSE)</f>
        <v>H</v>
      </c>
      <c r="J173" s="123" t="str">
        <f t="shared" si="16"/>
        <v>-</v>
      </c>
      <c r="K173" s="122" t="str">
        <f t="shared" si="12"/>
        <v/>
      </c>
      <c r="L173" s="122" t="str">
        <f t="shared" si="13"/>
        <v/>
      </c>
      <c r="M173" s="238"/>
      <c r="N173" s="238"/>
      <c r="O173" s="240"/>
      <c r="P173" s="121" t="str">
        <f t="shared" si="17"/>
        <v>Y</v>
      </c>
      <c r="Q173" s="122" t="str">
        <f t="shared" si="14"/>
        <v xml:space="preserve">Internal Expert Review
Internal Data Audit
</v>
      </c>
      <c r="R173" s="122" t="str">
        <f t="shared" si="15"/>
        <v xml:space="preserve">Senior manager
Director
</v>
      </c>
      <c r="S173" s="238" t="s">
        <v>1331</v>
      </c>
      <c r="T173" s="367">
        <v>43808</v>
      </c>
      <c r="U173" s="240" t="s">
        <v>1330</v>
      </c>
      <c r="V173" s="2"/>
      <c r="W173" s="194"/>
      <c r="X173" s="195"/>
      <c r="Y173" s="195"/>
      <c r="Z173" s="195"/>
      <c r="AA173" s="195"/>
      <c r="AB173" s="195"/>
      <c r="AC173" s="195"/>
      <c r="AD173" s="195"/>
      <c r="AE173" s="195"/>
      <c r="AF173" s="195"/>
      <c r="AG173" s="195"/>
      <c r="AH173" s="195"/>
      <c r="AI173" s="196"/>
      <c r="AJ173" s="202"/>
      <c r="AK173" s="194" t="s">
        <v>1272</v>
      </c>
      <c r="AL173" s="195" t="s">
        <v>1273</v>
      </c>
      <c r="AM173" s="195" t="s">
        <v>1272</v>
      </c>
      <c r="AN173" s="195" t="s">
        <v>1272</v>
      </c>
      <c r="AO173" s="195" t="s">
        <v>1273</v>
      </c>
      <c r="AP173" s="195" t="s">
        <v>1273</v>
      </c>
      <c r="AQ173" s="195" t="s">
        <v>1273</v>
      </c>
      <c r="AR173" s="195" t="s">
        <v>1273</v>
      </c>
      <c r="AS173" s="195" t="s">
        <v>1273</v>
      </c>
      <c r="AT173" s="195" t="s">
        <v>1272</v>
      </c>
      <c r="AU173" s="195" t="s">
        <v>1272</v>
      </c>
      <c r="AV173" s="195" t="s">
        <v>1273</v>
      </c>
      <c r="AW173" s="196" t="s">
        <v>1273</v>
      </c>
    </row>
    <row r="174" spans="1:49" s="71" customFormat="1" ht="51" x14ac:dyDescent="0.2">
      <c r="A174" s="185">
        <v>151</v>
      </c>
      <c r="B174" s="181" t="str">
        <f ca="1">VLOOKUP($A174,Scoring!$A$15:$R$233,2,FALSE)</f>
        <v>RIIO-T2 Business Plan</v>
      </c>
      <c r="C174" s="181" t="str">
        <f ca="1">VLOOKUP($A174,Scoring!$A$15:$R$233,3,FALSE)</f>
        <v>A2.1_Cost_Matrix_2022-2031
0</v>
      </c>
      <c r="D174" s="193"/>
      <c r="E174" s="120">
        <f>VLOOKUP($A174,Scoring!$A$16:$R$233,Scoring!$D$234,FALSE)</f>
        <v>4</v>
      </c>
      <c r="F174" s="193"/>
      <c r="G174" s="120">
        <f>VLOOKUP($A174,Scoring!$A$16:$R$233,Scoring!$P$234,FALSE)</f>
        <v>2</v>
      </c>
      <c r="H174" s="193"/>
      <c r="I174" s="120" t="str">
        <f ca="1">VLOOKUP($A174,Scoring!$A$16:$R$233,Scoring!$R$234,FALSE)</f>
        <v>H</v>
      </c>
      <c r="J174" s="123" t="str">
        <f t="shared" si="16"/>
        <v>-</v>
      </c>
      <c r="K174" s="122" t="str">
        <f t="shared" si="12"/>
        <v/>
      </c>
      <c r="L174" s="122" t="str">
        <f t="shared" si="13"/>
        <v/>
      </c>
      <c r="M174" s="238"/>
      <c r="N174" s="238"/>
      <c r="O174" s="240"/>
      <c r="P174" s="121" t="str">
        <f t="shared" si="17"/>
        <v>Y</v>
      </c>
      <c r="Q174" s="122" t="str">
        <f t="shared" si="14"/>
        <v xml:space="preserve">Internal Expert Review
Internal Data Audit
</v>
      </c>
      <c r="R174" s="122" t="str">
        <f t="shared" si="15"/>
        <v xml:space="preserve">Senior manager
Director
</v>
      </c>
      <c r="S174" s="238" t="s">
        <v>1331</v>
      </c>
      <c r="T174" s="367">
        <v>43808</v>
      </c>
      <c r="U174" s="240" t="s">
        <v>1330</v>
      </c>
      <c r="V174" s="2"/>
      <c r="W174" s="194"/>
      <c r="X174" s="195"/>
      <c r="Y174" s="195"/>
      <c r="Z174" s="195"/>
      <c r="AA174" s="195"/>
      <c r="AB174" s="195"/>
      <c r="AC174" s="195"/>
      <c r="AD174" s="195"/>
      <c r="AE174" s="195"/>
      <c r="AF174" s="195"/>
      <c r="AG174" s="195"/>
      <c r="AH174" s="195"/>
      <c r="AI174" s="196"/>
      <c r="AJ174" s="202"/>
      <c r="AK174" s="194" t="s">
        <v>1272</v>
      </c>
      <c r="AL174" s="195" t="s">
        <v>1273</v>
      </c>
      <c r="AM174" s="195" t="s">
        <v>1272</v>
      </c>
      <c r="AN174" s="195" t="s">
        <v>1272</v>
      </c>
      <c r="AO174" s="195" t="s">
        <v>1273</v>
      </c>
      <c r="AP174" s="195" t="s">
        <v>1273</v>
      </c>
      <c r="AQ174" s="195" t="s">
        <v>1273</v>
      </c>
      <c r="AR174" s="195" t="s">
        <v>1273</v>
      </c>
      <c r="AS174" s="195" t="s">
        <v>1273</v>
      </c>
      <c r="AT174" s="195" t="s">
        <v>1272</v>
      </c>
      <c r="AU174" s="195" t="s">
        <v>1272</v>
      </c>
      <c r="AV174" s="195" t="s">
        <v>1273</v>
      </c>
      <c r="AW174" s="196" t="s">
        <v>1273</v>
      </c>
    </row>
    <row r="175" spans="1:49" s="71" customFormat="1" ht="51" x14ac:dyDescent="0.2">
      <c r="A175" s="185">
        <v>152</v>
      </c>
      <c r="B175" s="181" t="str">
        <f ca="1">VLOOKUP($A175,Scoring!$A$15:$R$233,2,FALSE)</f>
        <v>RIIO-T2 Business Plan</v>
      </c>
      <c r="C175" s="181" t="str">
        <f ca="1">VLOOKUP($A175,Scoring!$A$15:$R$233,3,FALSE)</f>
        <v>A3.10_Salary_and_FTE_numbers
0</v>
      </c>
      <c r="D175" s="193"/>
      <c r="E175" s="120">
        <f>VLOOKUP($A175,Scoring!$A$16:$R$233,Scoring!$D$234,FALSE)</f>
        <v>2</v>
      </c>
      <c r="F175" s="193"/>
      <c r="G175" s="120">
        <f>VLOOKUP($A175,Scoring!$A$16:$R$233,Scoring!$P$234,FALSE)</f>
        <v>3</v>
      </c>
      <c r="H175" s="193"/>
      <c r="I175" s="120" t="str">
        <f ca="1">VLOOKUP($A175,Scoring!$A$16:$R$233,Scoring!$R$234,FALSE)</f>
        <v>M</v>
      </c>
      <c r="J175" s="123" t="str">
        <f t="shared" si="16"/>
        <v>-</v>
      </c>
      <c r="K175" s="122" t="str">
        <f t="shared" si="12"/>
        <v/>
      </c>
      <c r="L175" s="122" t="str">
        <f t="shared" si="13"/>
        <v/>
      </c>
      <c r="M175" s="238"/>
      <c r="N175" s="238"/>
      <c r="O175" s="240"/>
      <c r="P175" s="121" t="str">
        <f t="shared" si="17"/>
        <v>Y</v>
      </c>
      <c r="Q175" s="122" t="str">
        <f t="shared" si="14"/>
        <v xml:space="preserve">Internal Expert Review
</v>
      </c>
      <c r="R175" s="122" t="str">
        <f t="shared" si="15"/>
        <v xml:space="preserve">Senior manager
Director
</v>
      </c>
      <c r="S175" s="238"/>
      <c r="T175" s="367"/>
      <c r="U175" s="240"/>
      <c r="V175" s="2"/>
      <c r="W175" s="194"/>
      <c r="X175" s="195"/>
      <c r="Y175" s="195"/>
      <c r="Z175" s="195"/>
      <c r="AA175" s="195"/>
      <c r="AB175" s="195"/>
      <c r="AC175" s="195"/>
      <c r="AD175" s="195"/>
      <c r="AE175" s="195"/>
      <c r="AF175" s="195"/>
      <c r="AG175" s="195"/>
      <c r="AH175" s="195"/>
      <c r="AI175" s="196"/>
      <c r="AJ175" s="202"/>
      <c r="AK175" s="194" t="s">
        <v>1272</v>
      </c>
      <c r="AL175" s="195" t="s">
        <v>1273</v>
      </c>
      <c r="AM175" s="195" t="s">
        <v>1272</v>
      </c>
      <c r="AN175" s="195" t="s">
        <v>1273</v>
      </c>
      <c r="AO175" s="195" t="s">
        <v>1273</v>
      </c>
      <c r="AP175" s="195" t="s">
        <v>1273</v>
      </c>
      <c r="AQ175" s="195" t="s">
        <v>1273</v>
      </c>
      <c r="AR175" s="195" t="s">
        <v>1273</v>
      </c>
      <c r="AS175" s="195" t="s">
        <v>1273</v>
      </c>
      <c r="AT175" s="195" t="s">
        <v>1272</v>
      </c>
      <c r="AU175" s="195" t="s">
        <v>1272</v>
      </c>
      <c r="AV175" s="195" t="s">
        <v>1273</v>
      </c>
      <c r="AW175" s="196" t="s">
        <v>1273</v>
      </c>
    </row>
    <row r="176" spans="1:49" s="71" customFormat="1" ht="51" x14ac:dyDescent="0.2">
      <c r="A176" s="185">
        <v>153</v>
      </c>
      <c r="B176" s="181" t="str">
        <f ca="1">VLOOKUP($A176,Scoring!$A$15:$R$233,2,FALSE)</f>
        <v>RIIO-T2 Business Plan</v>
      </c>
      <c r="C176" s="181" t="str">
        <f ca="1">VLOOKUP($A176,Scoring!$A$15:$R$233,3,FALSE)</f>
        <v>A6.02_Innovation
0</v>
      </c>
      <c r="D176" s="193"/>
      <c r="E176" s="120">
        <f>VLOOKUP($A176,Scoring!$A$16:$R$233,Scoring!$D$234,FALSE)</f>
        <v>2</v>
      </c>
      <c r="F176" s="193"/>
      <c r="G176" s="120">
        <f>VLOOKUP($A176,Scoring!$A$16:$R$233,Scoring!$P$234,FALSE)</f>
        <v>3</v>
      </c>
      <c r="H176" s="193"/>
      <c r="I176" s="120" t="str">
        <f ca="1">VLOOKUP($A176,Scoring!$A$16:$R$233,Scoring!$R$234,FALSE)</f>
        <v>M</v>
      </c>
      <c r="J176" s="123" t="str">
        <f t="shared" si="16"/>
        <v>-</v>
      </c>
      <c r="K176" s="122" t="str">
        <f t="shared" si="12"/>
        <v/>
      </c>
      <c r="L176" s="122" t="str">
        <f t="shared" si="13"/>
        <v/>
      </c>
      <c r="M176" s="238"/>
      <c r="N176" s="238"/>
      <c r="O176" s="240"/>
      <c r="P176" s="121" t="str">
        <f t="shared" si="17"/>
        <v>Y</v>
      </c>
      <c r="Q176" s="122" t="str">
        <f t="shared" si="14"/>
        <v xml:space="preserve">Internal Expert Review
Internal Data Audit
</v>
      </c>
      <c r="R176" s="122" t="str">
        <f t="shared" si="15"/>
        <v xml:space="preserve">Senior manager
Director
</v>
      </c>
      <c r="S176" s="238"/>
      <c r="T176" s="367"/>
      <c r="U176" s="240"/>
      <c r="V176" s="2"/>
      <c r="W176" s="194"/>
      <c r="X176" s="195"/>
      <c r="Y176" s="195"/>
      <c r="Z176" s="195"/>
      <c r="AA176" s="195"/>
      <c r="AB176" s="195"/>
      <c r="AC176" s="195"/>
      <c r="AD176" s="195"/>
      <c r="AE176" s="195"/>
      <c r="AF176" s="195"/>
      <c r="AG176" s="195"/>
      <c r="AH176" s="195"/>
      <c r="AI176" s="196"/>
      <c r="AJ176" s="202"/>
      <c r="AK176" s="194" t="s">
        <v>1272</v>
      </c>
      <c r="AL176" s="195" t="s">
        <v>1273</v>
      </c>
      <c r="AM176" s="195" t="s">
        <v>1272</v>
      </c>
      <c r="AN176" s="195" t="s">
        <v>1272</v>
      </c>
      <c r="AO176" s="195" t="s">
        <v>1273</v>
      </c>
      <c r="AP176" s="195" t="s">
        <v>1273</v>
      </c>
      <c r="AQ176" s="195" t="s">
        <v>1273</v>
      </c>
      <c r="AR176" s="195" t="s">
        <v>1273</v>
      </c>
      <c r="AS176" s="195" t="s">
        <v>1273</v>
      </c>
      <c r="AT176" s="195" t="s">
        <v>1272</v>
      </c>
      <c r="AU176" s="195" t="s">
        <v>1272</v>
      </c>
      <c r="AV176" s="195" t="s">
        <v>1273</v>
      </c>
      <c r="AW176" s="196" t="s">
        <v>1273</v>
      </c>
    </row>
    <row r="177" spans="1:49" s="71" customFormat="1" ht="51" x14ac:dyDescent="0.2">
      <c r="A177" s="185">
        <v>154</v>
      </c>
      <c r="B177" s="181" t="str">
        <f ca="1">VLOOKUP($A177,Scoring!$A$15:$R$233,2,FALSE)</f>
        <v>RIIO-T2 Business Plan</v>
      </c>
      <c r="C177" s="181" t="str">
        <f ca="1">VLOOKUP($A177,Scoring!$A$15:$R$233,3,FALSE)</f>
        <v>A3.14_Pass_Through
0</v>
      </c>
      <c r="D177" s="193"/>
      <c r="E177" s="120">
        <f>VLOOKUP($A177,Scoring!$A$16:$R$233,Scoring!$D$234,FALSE)</f>
        <v>2</v>
      </c>
      <c r="F177" s="193"/>
      <c r="G177" s="120">
        <f>VLOOKUP($A177,Scoring!$A$16:$R$233,Scoring!$P$234,FALSE)</f>
        <v>3</v>
      </c>
      <c r="H177" s="193"/>
      <c r="I177" s="120" t="str">
        <f ca="1">VLOOKUP($A177,Scoring!$A$16:$R$233,Scoring!$R$234,FALSE)</f>
        <v>M</v>
      </c>
      <c r="J177" s="123" t="str">
        <f t="shared" si="16"/>
        <v>-</v>
      </c>
      <c r="K177" s="122" t="str">
        <f t="shared" si="12"/>
        <v/>
      </c>
      <c r="L177" s="122" t="str">
        <f t="shared" si="13"/>
        <v/>
      </c>
      <c r="M177" s="238"/>
      <c r="N177" s="238"/>
      <c r="O177" s="240"/>
      <c r="P177" s="121" t="str">
        <f t="shared" si="17"/>
        <v>Y</v>
      </c>
      <c r="Q177" s="122" t="str">
        <f t="shared" si="14"/>
        <v xml:space="preserve">Internal Expert Review
Internal Data Audit
</v>
      </c>
      <c r="R177" s="122" t="str">
        <f t="shared" si="15"/>
        <v xml:space="preserve">Senior manager
Director
</v>
      </c>
      <c r="S177" s="238"/>
      <c r="T177" s="367"/>
      <c r="U177" s="240"/>
      <c r="V177" s="2"/>
      <c r="W177" s="194"/>
      <c r="X177" s="195"/>
      <c r="Y177" s="195"/>
      <c r="Z177" s="195"/>
      <c r="AA177" s="195"/>
      <c r="AB177" s="195"/>
      <c r="AC177" s="195"/>
      <c r="AD177" s="195"/>
      <c r="AE177" s="195"/>
      <c r="AF177" s="195"/>
      <c r="AG177" s="195"/>
      <c r="AH177" s="195"/>
      <c r="AI177" s="196"/>
      <c r="AJ177" s="202"/>
      <c r="AK177" s="194" t="s">
        <v>1272</v>
      </c>
      <c r="AL177" s="195" t="s">
        <v>1273</v>
      </c>
      <c r="AM177" s="195" t="s">
        <v>1272</v>
      </c>
      <c r="AN177" s="195" t="s">
        <v>1272</v>
      </c>
      <c r="AO177" s="195" t="s">
        <v>1273</v>
      </c>
      <c r="AP177" s="195" t="s">
        <v>1273</v>
      </c>
      <c r="AQ177" s="195" t="s">
        <v>1273</v>
      </c>
      <c r="AR177" s="195" t="s">
        <v>1273</v>
      </c>
      <c r="AS177" s="195" t="s">
        <v>1273</v>
      </c>
      <c r="AT177" s="195" t="s">
        <v>1272</v>
      </c>
      <c r="AU177" s="195" t="s">
        <v>1272</v>
      </c>
      <c r="AV177" s="195" t="s">
        <v>1273</v>
      </c>
      <c r="AW177" s="196" t="s">
        <v>1273</v>
      </c>
    </row>
    <row r="178" spans="1:49" s="71" customFormat="1" ht="38.25" x14ac:dyDescent="0.2">
      <c r="A178" s="185">
        <v>155</v>
      </c>
      <c r="B178" s="181" t="str">
        <f ca="1">VLOOKUP($A178,Scoring!$A$15:$R$233,2,FALSE)</f>
        <v>RIIO-T2 Business Plan</v>
      </c>
      <c r="C178" s="181" t="str">
        <f ca="1">VLOOKUP($A178,Scoring!$A$15:$R$233,3,FALSE)</f>
        <v>A4.2_Related_Party_Margin
0</v>
      </c>
      <c r="D178" s="193"/>
      <c r="E178" s="120" t="str">
        <f>VLOOKUP($A178,Scoring!$A$16:$R$233,Scoring!$D$234,FALSE)</f>
        <v/>
      </c>
      <c r="F178" s="193"/>
      <c r="G178" s="120" t="str">
        <f>VLOOKUP($A178,Scoring!$A$16:$R$233,Scoring!$P$234,FALSE)</f>
        <v/>
      </c>
      <c r="H178" s="193"/>
      <c r="I178" s="120" t="str">
        <f ca="1">VLOOKUP($A178,Scoring!$A$16:$R$233,Scoring!$R$234,FALSE)</f>
        <v>-</v>
      </c>
      <c r="J178" s="123" t="str">
        <f t="shared" si="16"/>
        <v>-</v>
      </c>
      <c r="K178" s="122" t="str">
        <f t="shared" si="12"/>
        <v/>
      </c>
      <c r="L178" s="122" t="str">
        <f t="shared" si="13"/>
        <v/>
      </c>
      <c r="M178" s="238"/>
      <c r="N178" s="238"/>
      <c r="O178" s="240"/>
      <c r="P178" s="121" t="str">
        <f t="shared" si="17"/>
        <v>-</v>
      </c>
      <c r="Q178" s="122" t="str">
        <f t="shared" si="14"/>
        <v/>
      </c>
      <c r="R178" s="122" t="str">
        <f t="shared" si="15"/>
        <v/>
      </c>
      <c r="S178" s="238"/>
      <c r="T178" s="367"/>
      <c r="U178" s="240"/>
      <c r="V178" s="2"/>
      <c r="W178" s="194"/>
      <c r="X178" s="195"/>
      <c r="Y178" s="195"/>
      <c r="Z178" s="195"/>
      <c r="AA178" s="195"/>
      <c r="AB178" s="195"/>
      <c r="AC178" s="195"/>
      <c r="AD178" s="195"/>
      <c r="AE178" s="195"/>
      <c r="AF178" s="195"/>
      <c r="AG178" s="195"/>
      <c r="AH178" s="195"/>
      <c r="AI178" s="196"/>
      <c r="AJ178" s="202"/>
      <c r="AK178" s="194"/>
      <c r="AL178" s="195"/>
      <c r="AM178" s="195"/>
      <c r="AN178" s="195"/>
      <c r="AO178" s="195"/>
      <c r="AP178" s="195"/>
      <c r="AQ178" s="195"/>
      <c r="AR178" s="195"/>
      <c r="AS178" s="195"/>
      <c r="AT178" s="195"/>
      <c r="AU178" s="195"/>
      <c r="AV178" s="195"/>
      <c r="AW178" s="196"/>
    </row>
    <row r="179" spans="1:49" s="71" customFormat="1" ht="51" x14ac:dyDescent="0.2">
      <c r="A179" s="185">
        <v>156</v>
      </c>
      <c r="B179" s="181" t="str">
        <f ca="1">VLOOKUP($A179,Scoring!$A$15:$R$233,2,FALSE)</f>
        <v>RIIO-T2 Business Plan</v>
      </c>
      <c r="C179" s="181" t="str">
        <f ca="1">VLOOKUP($A179,Scoring!$A$15:$R$233,3,FALSE)</f>
        <v>A4.3_BCF
0</v>
      </c>
      <c r="D179" s="193"/>
      <c r="E179" s="120">
        <f>VLOOKUP($A179,Scoring!$A$16:$R$233,Scoring!$D$234,FALSE)</f>
        <v>2</v>
      </c>
      <c r="F179" s="193"/>
      <c r="G179" s="120">
        <f>VLOOKUP($A179,Scoring!$A$16:$R$233,Scoring!$P$234,FALSE)</f>
        <v>3</v>
      </c>
      <c r="H179" s="193"/>
      <c r="I179" s="120" t="str">
        <f ca="1">VLOOKUP($A179,Scoring!$A$16:$R$233,Scoring!$R$234,FALSE)</f>
        <v>M</v>
      </c>
      <c r="J179" s="123" t="str">
        <f t="shared" si="16"/>
        <v>-</v>
      </c>
      <c r="K179" s="122" t="str">
        <f t="shared" si="12"/>
        <v/>
      </c>
      <c r="L179" s="122" t="str">
        <f t="shared" si="13"/>
        <v/>
      </c>
      <c r="M179" s="238"/>
      <c r="N179" s="238"/>
      <c r="O179" s="240"/>
      <c r="P179" s="121" t="str">
        <f t="shared" si="17"/>
        <v>Y</v>
      </c>
      <c r="Q179" s="122" t="str">
        <f t="shared" si="14"/>
        <v xml:space="preserve">Internal Expert Review
Internal Data Audit
</v>
      </c>
      <c r="R179" s="122" t="str">
        <f t="shared" si="15"/>
        <v xml:space="preserve">Senior manager
Director
</v>
      </c>
      <c r="S179" s="238" t="s">
        <v>1331</v>
      </c>
      <c r="T179" s="367">
        <v>43808</v>
      </c>
      <c r="U179" s="240" t="s">
        <v>1330</v>
      </c>
      <c r="V179" s="2"/>
      <c r="W179" s="194"/>
      <c r="X179" s="195"/>
      <c r="Y179" s="195"/>
      <c r="Z179" s="195"/>
      <c r="AA179" s="195"/>
      <c r="AB179" s="195"/>
      <c r="AC179" s="195"/>
      <c r="AD179" s="195"/>
      <c r="AE179" s="195"/>
      <c r="AF179" s="195"/>
      <c r="AG179" s="195"/>
      <c r="AH179" s="195"/>
      <c r="AI179" s="196"/>
      <c r="AJ179" s="202"/>
      <c r="AK179" s="194" t="s">
        <v>1272</v>
      </c>
      <c r="AL179" s="195" t="s">
        <v>1273</v>
      </c>
      <c r="AM179" s="195" t="s">
        <v>1272</v>
      </c>
      <c r="AN179" s="195" t="s">
        <v>1272</v>
      </c>
      <c r="AO179" s="195" t="s">
        <v>1273</v>
      </c>
      <c r="AP179" s="195" t="s">
        <v>1273</v>
      </c>
      <c r="AQ179" s="195" t="s">
        <v>1273</v>
      </c>
      <c r="AR179" s="195" t="s">
        <v>1273</v>
      </c>
      <c r="AS179" s="195" t="s">
        <v>1273</v>
      </c>
      <c r="AT179" s="195" t="s">
        <v>1272</v>
      </c>
      <c r="AU179" s="195" t="s">
        <v>1272</v>
      </c>
      <c r="AV179" s="195" t="s">
        <v>1273</v>
      </c>
      <c r="AW179" s="196" t="s">
        <v>1273</v>
      </c>
    </row>
    <row r="180" spans="1:49" s="71" customFormat="1" ht="51" x14ac:dyDescent="0.2">
      <c r="A180" s="185">
        <v>157</v>
      </c>
      <c r="B180" s="181" t="str">
        <f ca="1">VLOOKUP($A180,Scoring!$A$15:$R$233,2,FALSE)</f>
        <v>RIIO-T2 Business Plan</v>
      </c>
      <c r="C180" s="181" t="str">
        <f ca="1">VLOOKUP($A180,Scoring!$A$15:$R$233,3,FALSE)</f>
        <v>A4.4_EAP
0</v>
      </c>
      <c r="D180" s="193"/>
      <c r="E180" s="120">
        <f>VLOOKUP($A180,Scoring!$A$16:$R$233,Scoring!$D$234,FALSE)</f>
        <v>2</v>
      </c>
      <c r="F180" s="193"/>
      <c r="G180" s="120">
        <f>VLOOKUP($A180,Scoring!$A$16:$R$233,Scoring!$P$234,FALSE)</f>
        <v>3</v>
      </c>
      <c r="H180" s="193"/>
      <c r="I180" s="120" t="str">
        <f ca="1">VLOOKUP($A180,Scoring!$A$16:$R$233,Scoring!$R$234,FALSE)</f>
        <v>M</v>
      </c>
      <c r="J180" s="123" t="str">
        <f t="shared" si="16"/>
        <v>-</v>
      </c>
      <c r="K180" s="122" t="str">
        <f t="shared" si="12"/>
        <v/>
      </c>
      <c r="L180" s="122" t="str">
        <f t="shared" si="13"/>
        <v/>
      </c>
      <c r="M180" s="238"/>
      <c r="N180" s="238"/>
      <c r="O180" s="240"/>
      <c r="P180" s="121" t="str">
        <f t="shared" si="17"/>
        <v>Y</v>
      </c>
      <c r="Q180" s="122" t="str">
        <f t="shared" si="14"/>
        <v xml:space="preserve">Internal Expert Review
Internal Data Audit
</v>
      </c>
      <c r="R180" s="122" t="str">
        <f t="shared" si="15"/>
        <v xml:space="preserve">Senior manager
Director
</v>
      </c>
      <c r="S180" s="238" t="s">
        <v>1331</v>
      </c>
      <c r="T180" s="367">
        <v>43808</v>
      </c>
      <c r="U180" s="240" t="s">
        <v>1330</v>
      </c>
      <c r="V180" s="2"/>
      <c r="W180" s="194"/>
      <c r="X180" s="195"/>
      <c r="Y180" s="195"/>
      <c r="Z180" s="195"/>
      <c r="AA180" s="195"/>
      <c r="AB180" s="195"/>
      <c r="AC180" s="195"/>
      <c r="AD180" s="195"/>
      <c r="AE180" s="195"/>
      <c r="AF180" s="195"/>
      <c r="AG180" s="195"/>
      <c r="AH180" s="195"/>
      <c r="AI180" s="196"/>
      <c r="AJ180" s="202"/>
      <c r="AK180" s="194" t="s">
        <v>1272</v>
      </c>
      <c r="AL180" s="195" t="s">
        <v>1273</v>
      </c>
      <c r="AM180" s="195" t="s">
        <v>1272</v>
      </c>
      <c r="AN180" s="195" t="s">
        <v>1272</v>
      </c>
      <c r="AO180" s="195" t="s">
        <v>1273</v>
      </c>
      <c r="AP180" s="195" t="s">
        <v>1273</v>
      </c>
      <c r="AQ180" s="195" t="s">
        <v>1273</v>
      </c>
      <c r="AR180" s="195" t="s">
        <v>1273</v>
      </c>
      <c r="AS180" s="195" t="s">
        <v>1273</v>
      </c>
      <c r="AT180" s="195" t="s">
        <v>1272</v>
      </c>
      <c r="AU180" s="195" t="s">
        <v>1272</v>
      </c>
      <c r="AV180" s="195" t="s">
        <v>1273</v>
      </c>
      <c r="AW180" s="196" t="s">
        <v>1273</v>
      </c>
    </row>
    <row r="181" spans="1:49" s="71" customFormat="1" ht="51" x14ac:dyDescent="0.2">
      <c r="A181" s="185">
        <v>158</v>
      </c>
      <c r="B181" s="181" t="str">
        <f ca="1">VLOOKUP($A181,Scoring!$A$15:$R$233,2,FALSE)</f>
        <v>RIIO-T2 Business Plan</v>
      </c>
      <c r="C181" s="181" t="str">
        <f ca="1">VLOOKUP($A181,Scoring!$A$15:$R$233,3,FALSE)</f>
        <v>A5.1_System_Chars_and_Activity
0</v>
      </c>
      <c r="D181" s="193"/>
      <c r="E181" s="120">
        <f>VLOOKUP($A181,Scoring!$A$16:$R$233,Scoring!$D$234,FALSE)</f>
        <v>1</v>
      </c>
      <c r="F181" s="193"/>
      <c r="G181" s="120">
        <f>VLOOKUP($A181,Scoring!$A$16:$R$233,Scoring!$P$234,FALSE)</f>
        <v>3</v>
      </c>
      <c r="H181" s="193"/>
      <c r="I181" s="120" t="str">
        <f ca="1">VLOOKUP($A181,Scoring!$A$16:$R$233,Scoring!$R$234,FALSE)</f>
        <v>L</v>
      </c>
      <c r="J181" s="123" t="str">
        <f t="shared" si="16"/>
        <v>-</v>
      </c>
      <c r="K181" s="122" t="str">
        <f t="shared" si="12"/>
        <v/>
      </c>
      <c r="L181" s="122" t="str">
        <f t="shared" si="13"/>
        <v/>
      </c>
      <c r="M181" s="238"/>
      <c r="N181" s="238"/>
      <c r="O181" s="240"/>
      <c r="P181" s="121" t="str">
        <f t="shared" si="17"/>
        <v>Y</v>
      </c>
      <c r="Q181" s="122" t="str">
        <f t="shared" si="14"/>
        <v xml:space="preserve">Internal Expert Review
</v>
      </c>
      <c r="R181" s="122" t="str">
        <f t="shared" si="15"/>
        <v xml:space="preserve">Senior manager
Director
</v>
      </c>
      <c r="S181" s="238"/>
      <c r="T181" s="238"/>
      <c r="U181" s="240"/>
      <c r="V181" s="2"/>
      <c r="W181" s="194"/>
      <c r="X181" s="195"/>
      <c r="Y181" s="195"/>
      <c r="Z181" s="195"/>
      <c r="AA181" s="195"/>
      <c r="AB181" s="195"/>
      <c r="AC181" s="195"/>
      <c r="AD181" s="195"/>
      <c r="AE181" s="195"/>
      <c r="AF181" s="195"/>
      <c r="AG181" s="195"/>
      <c r="AH181" s="195"/>
      <c r="AI181" s="196"/>
      <c r="AJ181" s="202"/>
      <c r="AK181" s="194" t="s">
        <v>1272</v>
      </c>
      <c r="AL181" s="195" t="s">
        <v>1273</v>
      </c>
      <c r="AM181" s="195" t="s">
        <v>1272</v>
      </c>
      <c r="AN181" s="195" t="s">
        <v>1273</v>
      </c>
      <c r="AO181" s="195" t="s">
        <v>1273</v>
      </c>
      <c r="AP181" s="195" t="s">
        <v>1273</v>
      </c>
      <c r="AQ181" s="195" t="s">
        <v>1273</v>
      </c>
      <c r="AR181" s="195" t="s">
        <v>1273</v>
      </c>
      <c r="AS181" s="195" t="s">
        <v>1273</v>
      </c>
      <c r="AT181" s="195" t="s">
        <v>1272</v>
      </c>
      <c r="AU181" s="195" t="s">
        <v>1272</v>
      </c>
      <c r="AV181" s="195" t="s">
        <v>1273</v>
      </c>
      <c r="AW181" s="196" t="s">
        <v>1273</v>
      </c>
    </row>
    <row r="182" spans="1:49" s="71" customFormat="1" ht="51" x14ac:dyDescent="0.2">
      <c r="A182" s="185">
        <v>159</v>
      </c>
      <c r="B182" s="181" t="str">
        <f ca="1">VLOOKUP($A182,Scoring!$A$15:$R$233,2,FALSE)</f>
        <v>RIIO-T2 Business Plan</v>
      </c>
      <c r="C182" s="181" t="str">
        <f ca="1">VLOOKUP($A182,Scoring!$A$15:$R$233,3,FALSE)</f>
        <v>A6.5_IIG_SF6_Incentive
0</v>
      </c>
      <c r="D182" s="193"/>
      <c r="E182" s="120">
        <f>VLOOKUP($A182,Scoring!$A$16:$R$233,Scoring!$D$234,FALSE)</f>
        <v>3</v>
      </c>
      <c r="F182" s="193"/>
      <c r="G182" s="120">
        <f>VLOOKUP($A182,Scoring!$A$16:$R$233,Scoring!$P$234,FALSE)</f>
        <v>3</v>
      </c>
      <c r="H182" s="193"/>
      <c r="I182" s="120" t="str">
        <f ca="1">VLOOKUP($A182,Scoring!$A$16:$R$233,Scoring!$R$234,FALSE)</f>
        <v>H</v>
      </c>
      <c r="J182" s="123" t="str">
        <f t="shared" si="16"/>
        <v>-</v>
      </c>
      <c r="K182" s="122" t="str">
        <f t="shared" si="12"/>
        <v/>
      </c>
      <c r="L182" s="122" t="str">
        <f t="shared" si="13"/>
        <v/>
      </c>
      <c r="M182" s="238"/>
      <c r="N182" s="238"/>
      <c r="O182" s="240"/>
      <c r="P182" s="121" t="str">
        <f t="shared" si="17"/>
        <v>Y</v>
      </c>
      <c r="Q182" s="122" t="str">
        <f t="shared" si="14"/>
        <v xml:space="preserve">Internal Expert Review
Internal Data Audit
</v>
      </c>
      <c r="R182" s="122" t="str">
        <f t="shared" si="15"/>
        <v xml:space="preserve">Senior manager
Director
</v>
      </c>
      <c r="S182" s="238" t="s">
        <v>1331</v>
      </c>
      <c r="T182" s="367">
        <v>43808</v>
      </c>
      <c r="U182" s="240" t="s">
        <v>1330</v>
      </c>
      <c r="V182" s="2"/>
      <c r="W182" s="194"/>
      <c r="X182" s="195"/>
      <c r="Y182" s="195"/>
      <c r="Z182" s="195"/>
      <c r="AA182" s="195"/>
      <c r="AB182" s="195"/>
      <c r="AC182" s="195"/>
      <c r="AD182" s="195"/>
      <c r="AE182" s="195"/>
      <c r="AF182" s="195"/>
      <c r="AG182" s="195"/>
      <c r="AH182" s="195"/>
      <c r="AI182" s="196"/>
      <c r="AJ182" s="202"/>
      <c r="AK182" s="194" t="s">
        <v>1272</v>
      </c>
      <c r="AL182" s="195" t="s">
        <v>1273</v>
      </c>
      <c r="AM182" s="195" t="s">
        <v>1272</v>
      </c>
      <c r="AN182" s="195" t="s">
        <v>1272</v>
      </c>
      <c r="AO182" s="195" t="s">
        <v>1273</v>
      </c>
      <c r="AP182" s="195" t="s">
        <v>1273</v>
      </c>
      <c r="AQ182" s="195" t="s">
        <v>1273</v>
      </c>
      <c r="AR182" s="195" t="s">
        <v>1273</v>
      </c>
      <c r="AS182" s="195" t="s">
        <v>1273</v>
      </c>
      <c r="AT182" s="195" t="s">
        <v>1272</v>
      </c>
      <c r="AU182" s="195" t="s">
        <v>1272</v>
      </c>
      <c r="AV182" s="195" t="s">
        <v>1273</v>
      </c>
      <c r="AW182" s="196" t="s">
        <v>1273</v>
      </c>
    </row>
    <row r="183" spans="1:49" s="71" customFormat="1" ht="51" x14ac:dyDescent="0.2">
      <c r="A183" s="185">
        <v>160</v>
      </c>
      <c r="B183" s="181" t="str">
        <f ca="1">VLOOKUP($A183,Scoring!$A$15:$R$233,2,FALSE)</f>
        <v>RIIO-T2 Business Plan</v>
      </c>
      <c r="C183" s="181" t="str">
        <f ca="1">VLOOKUP($A183,Scoring!$A$15:$R$233,3,FALSE)</f>
        <v>A7_Asset_Movements_2014-2019
0</v>
      </c>
      <c r="D183" s="193"/>
      <c r="E183" s="120">
        <f>VLOOKUP($A183,Scoring!$A$16:$R$233,Scoring!$D$234,FALSE)</f>
        <v>3</v>
      </c>
      <c r="F183" s="193"/>
      <c r="G183" s="120">
        <f>VLOOKUP($A183,Scoring!$A$16:$R$233,Scoring!$P$234,FALSE)</f>
        <v>2</v>
      </c>
      <c r="H183" s="193"/>
      <c r="I183" s="120" t="str">
        <f ca="1">VLOOKUP($A183,Scoring!$A$16:$R$233,Scoring!$R$234,FALSE)</f>
        <v>M</v>
      </c>
      <c r="J183" s="123" t="str">
        <f t="shared" si="16"/>
        <v>-</v>
      </c>
      <c r="K183" s="122" t="str">
        <f t="shared" si="12"/>
        <v/>
      </c>
      <c r="L183" s="122" t="str">
        <f t="shared" si="13"/>
        <v/>
      </c>
      <c r="M183" s="238"/>
      <c r="N183" s="238"/>
      <c r="O183" s="240"/>
      <c r="P183" s="121" t="str">
        <f t="shared" si="17"/>
        <v>Y</v>
      </c>
      <c r="Q183" s="122" t="str">
        <f t="shared" si="14"/>
        <v xml:space="preserve">Internal Expert Review
Internal Data Audit
</v>
      </c>
      <c r="R183" s="122" t="str">
        <f t="shared" si="15"/>
        <v xml:space="preserve">Senior manager
Director
</v>
      </c>
      <c r="S183" s="238"/>
      <c r="T183" s="238"/>
      <c r="U183" s="240"/>
      <c r="V183" s="2"/>
      <c r="W183" s="194"/>
      <c r="X183" s="195"/>
      <c r="Y183" s="195"/>
      <c r="Z183" s="195"/>
      <c r="AA183" s="195"/>
      <c r="AB183" s="195"/>
      <c r="AC183" s="195"/>
      <c r="AD183" s="195"/>
      <c r="AE183" s="195"/>
      <c r="AF183" s="195"/>
      <c r="AG183" s="195"/>
      <c r="AH183" s="195"/>
      <c r="AI183" s="196"/>
      <c r="AJ183" s="202"/>
      <c r="AK183" s="194" t="s">
        <v>1272</v>
      </c>
      <c r="AL183" s="195" t="s">
        <v>1273</v>
      </c>
      <c r="AM183" s="195" t="s">
        <v>1272</v>
      </c>
      <c r="AN183" s="195" t="s">
        <v>1272</v>
      </c>
      <c r="AO183" s="195" t="s">
        <v>1273</v>
      </c>
      <c r="AP183" s="195" t="s">
        <v>1273</v>
      </c>
      <c r="AQ183" s="195" t="s">
        <v>1273</v>
      </c>
      <c r="AR183" s="195" t="s">
        <v>1273</v>
      </c>
      <c r="AS183" s="195" t="s">
        <v>1273</v>
      </c>
      <c r="AT183" s="195" t="s">
        <v>1272</v>
      </c>
      <c r="AU183" s="195" t="s">
        <v>1272</v>
      </c>
      <c r="AV183" s="195" t="s">
        <v>1273</v>
      </c>
      <c r="AW183" s="196" t="s">
        <v>1273</v>
      </c>
    </row>
    <row r="184" spans="1:49" s="71" customFormat="1" ht="51" x14ac:dyDescent="0.2">
      <c r="A184" s="185">
        <v>161</v>
      </c>
      <c r="B184" s="181" t="str">
        <f ca="1">VLOOKUP($A184,Scoring!$A$15:$R$233,2,FALSE)</f>
        <v>RIIO-T2 Business Plan</v>
      </c>
      <c r="C184" s="181" t="str">
        <f ca="1">VLOOKUP($A184,Scoring!$A$15:$R$233,3,FALSE)</f>
        <v>A7_Asset_Movements_2020-2021
0</v>
      </c>
      <c r="D184" s="193"/>
      <c r="E184" s="120">
        <f>VLOOKUP($A184,Scoring!$A$16:$R$233,Scoring!$D$234,FALSE)</f>
        <v>3</v>
      </c>
      <c r="F184" s="193"/>
      <c r="G184" s="120">
        <f>VLOOKUP($A184,Scoring!$A$16:$R$233,Scoring!$P$234,FALSE)</f>
        <v>2</v>
      </c>
      <c r="H184" s="193"/>
      <c r="I184" s="120" t="str">
        <f ca="1">VLOOKUP($A184,Scoring!$A$16:$R$233,Scoring!$R$234,FALSE)</f>
        <v>M</v>
      </c>
      <c r="J184" s="123" t="str">
        <f t="shared" si="16"/>
        <v>-</v>
      </c>
      <c r="K184" s="122" t="str">
        <f t="shared" si="12"/>
        <v/>
      </c>
      <c r="L184" s="122" t="str">
        <f t="shared" si="13"/>
        <v/>
      </c>
      <c r="M184" s="238"/>
      <c r="N184" s="238"/>
      <c r="O184" s="240"/>
      <c r="P184" s="121" t="str">
        <f t="shared" si="17"/>
        <v>Y</v>
      </c>
      <c r="Q184" s="122" t="str">
        <f t="shared" si="14"/>
        <v xml:space="preserve">Internal Expert Review
Internal Data Audit
</v>
      </c>
      <c r="R184" s="122" t="str">
        <f t="shared" si="15"/>
        <v xml:space="preserve">Senior manager
Director
</v>
      </c>
      <c r="S184" s="238"/>
      <c r="T184" s="238"/>
      <c r="U184" s="240"/>
      <c r="V184" s="2"/>
      <c r="W184" s="194"/>
      <c r="X184" s="195"/>
      <c r="Y184" s="195"/>
      <c r="Z184" s="195"/>
      <c r="AA184" s="195"/>
      <c r="AB184" s="195"/>
      <c r="AC184" s="195"/>
      <c r="AD184" s="195"/>
      <c r="AE184" s="195"/>
      <c r="AF184" s="195"/>
      <c r="AG184" s="195"/>
      <c r="AH184" s="195"/>
      <c r="AI184" s="196"/>
      <c r="AJ184" s="202"/>
      <c r="AK184" s="194" t="s">
        <v>1272</v>
      </c>
      <c r="AL184" s="195" t="s">
        <v>1273</v>
      </c>
      <c r="AM184" s="195" t="s">
        <v>1272</v>
      </c>
      <c r="AN184" s="195" t="s">
        <v>1272</v>
      </c>
      <c r="AO184" s="195" t="s">
        <v>1273</v>
      </c>
      <c r="AP184" s="195" t="s">
        <v>1273</v>
      </c>
      <c r="AQ184" s="195" t="s">
        <v>1273</v>
      </c>
      <c r="AR184" s="195" t="s">
        <v>1273</v>
      </c>
      <c r="AS184" s="195" t="s">
        <v>1273</v>
      </c>
      <c r="AT184" s="195" t="s">
        <v>1272</v>
      </c>
      <c r="AU184" s="195" t="s">
        <v>1272</v>
      </c>
      <c r="AV184" s="195" t="s">
        <v>1273</v>
      </c>
      <c r="AW184" s="196" t="s">
        <v>1273</v>
      </c>
    </row>
    <row r="185" spans="1:49" s="71" customFormat="1" ht="51" x14ac:dyDescent="0.2">
      <c r="A185" s="185">
        <v>162</v>
      </c>
      <c r="B185" s="181" t="str">
        <f ca="1">VLOOKUP($A185,Scoring!$A$15:$R$233,2,FALSE)</f>
        <v>RIIO-T2 Business Plan</v>
      </c>
      <c r="C185" s="181" t="str">
        <f ca="1">VLOOKUP($A185,Scoring!$A$15:$R$233,3,FALSE)</f>
        <v>A7_Asset_Movements_2022-2031
0</v>
      </c>
      <c r="D185" s="193"/>
      <c r="E185" s="120">
        <f>VLOOKUP($A185,Scoring!$A$16:$R$233,Scoring!$D$234,FALSE)</f>
        <v>3</v>
      </c>
      <c r="F185" s="193"/>
      <c r="G185" s="120">
        <f>VLOOKUP($A185,Scoring!$A$16:$R$233,Scoring!$P$234,FALSE)</f>
        <v>2</v>
      </c>
      <c r="H185" s="193"/>
      <c r="I185" s="120" t="str">
        <f ca="1">VLOOKUP($A185,Scoring!$A$16:$R$233,Scoring!$R$234,FALSE)</f>
        <v>M</v>
      </c>
      <c r="J185" s="123" t="str">
        <f t="shared" si="16"/>
        <v>-</v>
      </c>
      <c r="K185" s="122" t="str">
        <f t="shared" si="12"/>
        <v/>
      </c>
      <c r="L185" s="122" t="str">
        <f t="shared" si="13"/>
        <v/>
      </c>
      <c r="M185" s="238"/>
      <c r="N185" s="238"/>
      <c r="O185" s="240"/>
      <c r="P185" s="121" t="str">
        <f t="shared" si="17"/>
        <v>Y</v>
      </c>
      <c r="Q185" s="122" t="str">
        <f t="shared" si="14"/>
        <v xml:space="preserve">Internal Expert Review
Internal Data Audit
</v>
      </c>
      <c r="R185" s="122" t="str">
        <f t="shared" si="15"/>
        <v xml:space="preserve">Senior manager
Director
</v>
      </c>
      <c r="S185" s="238"/>
      <c r="T185" s="238"/>
      <c r="U185" s="240"/>
      <c r="V185" s="2"/>
      <c r="W185" s="194"/>
      <c r="X185" s="195"/>
      <c r="Y185" s="195"/>
      <c r="Z185" s="195"/>
      <c r="AA185" s="195"/>
      <c r="AB185" s="195"/>
      <c r="AC185" s="195"/>
      <c r="AD185" s="195"/>
      <c r="AE185" s="195"/>
      <c r="AF185" s="195"/>
      <c r="AG185" s="195"/>
      <c r="AH185" s="195"/>
      <c r="AI185" s="196"/>
      <c r="AJ185" s="202"/>
      <c r="AK185" s="194" t="s">
        <v>1272</v>
      </c>
      <c r="AL185" s="195" t="s">
        <v>1273</v>
      </c>
      <c r="AM185" s="195" t="s">
        <v>1272</v>
      </c>
      <c r="AN185" s="195" t="s">
        <v>1272</v>
      </c>
      <c r="AO185" s="195" t="s">
        <v>1273</v>
      </c>
      <c r="AP185" s="195" t="s">
        <v>1273</v>
      </c>
      <c r="AQ185" s="195" t="s">
        <v>1273</v>
      </c>
      <c r="AR185" s="195" t="s">
        <v>1273</v>
      </c>
      <c r="AS185" s="195" t="s">
        <v>1273</v>
      </c>
      <c r="AT185" s="195" t="s">
        <v>1272</v>
      </c>
      <c r="AU185" s="195" t="s">
        <v>1272</v>
      </c>
      <c r="AV185" s="195" t="s">
        <v>1273</v>
      </c>
      <c r="AW185" s="196" t="s">
        <v>1273</v>
      </c>
    </row>
    <row r="186" spans="1:49" s="71" customFormat="1" ht="51" x14ac:dyDescent="0.2">
      <c r="A186" s="185">
        <v>163</v>
      </c>
      <c r="B186" s="181" t="str">
        <f ca="1">VLOOKUP($A186,Scoring!$A$15:$R$233,2,FALSE)</f>
        <v>RIIO-T2 Business Plan</v>
      </c>
      <c r="C186" s="181" t="str">
        <f ca="1">VLOOKUP($A186,Scoring!$A$15:$R$233,3,FALSE)</f>
        <v>B0.7_Load_Master_Data
0</v>
      </c>
      <c r="D186" s="193"/>
      <c r="E186" s="120">
        <f>VLOOKUP($A186,Scoring!$A$16:$R$233,Scoring!$D$234,FALSE)</f>
        <v>2</v>
      </c>
      <c r="F186" s="193"/>
      <c r="G186" s="120">
        <f>VLOOKUP($A186,Scoring!$A$16:$R$233,Scoring!$P$234,FALSE)</f>
        <v>3</v>
      </c>
      <c r="H186" s="193"/>
      <c r="I186" s="120" t="str">
        <f ca="1">VLOOKUP($A186,Scoring!$A$16:$R$233,Scoring!$R$234,FALSE)</f>
        <v>M</v>
      </c>
      <c r="J186" s="123" t="str">
        <f t="shared" si="16"/>
        <v>-</v>
      </c>
      <c r="K186" s="122" t="str">
        <f t="shared" si="12"/>
        <v/>
      </c>
      <c r="L186" s="122" t="str">
        <f t="shared" si="13"/>
        <v/>
      </c>
      <c r="M186" s="238"/>
      <c r="N186" s="238"/>
      <c r="O186" s="240"/>
      <c r="P186" s="121" t="str">
        <f t="shared" si="17"/>
        <v>Y</v>
      </c>
      <c r="Q186" s="122" t="str">
        <f t="shared" si="14"/>
        <v xml:space="preserve">Internal Expert Review
</v>
      </c>
      <c r="R186" s="122" t="str">
        <f t="shared" si="15"/>
        <v xml:space="preserve">Senior manager
Director
</v>
      </c>
      <c r="S186" s="238"/>
      <c r="T186" s="238"/>
      <c r="U186" s="240"/>
      <c r="V186" s="2"/>
      <c r="W186" s="194"/>
      <c r="X186" s="195"/>
      <c r="Y186" s="195"/>
      <c r="Z186" s="195"/>
      <c r="AA186" s="195"/>
      <c r="AB186" s="195"/>
      <c r="AC186" s="195"/>
      <c r="AD186" s="195"/>
      <c r="AE186" s="195"/>
      <c r="AF186" s="195"/>
      <c r="AG186" s="195"/>
      <c r="AH186" s="195"/>
      <c r="AI186" s="196"/>
      <c r="AJ186" s="202"/>
      <c r="AK186" s="194" t="s">
        <v>1272</v>
      </c>
      <c r="AL186" s="195" t="s">
        <v>1273</v>
      </c>
      <c r="AM186" s="195" t="s">
        <v>1272</v>
      </c>
      <c r="AN186" s="195" t="s">
        <v>1273</v>
      </c>
      <c r="AO186" s="195" t="s">
        <v>1273</v>
      </c>
      <c r="AP186" s="195" t="s">
        <v>1273</v>
      </c>
      <c r="AQ186" s="195" t="s">
        <v>1273</v>
      </c>
      <c r="AR186" s="195" t="s">
        <v>1273</v>
      </c>
      <c r="AS186" s="195" t="s">
        <v>1273</v>
      </c>
      <c r="AT186" s="195" t="s">
        <v>1272</v>
      </c>
      <c r="AU186" s="195" t="s">
        <v>1272</v>
      </c>
      <c r="AV186" s="195" t="s">
        <v>1273</v>
      </c>
      <c r="AW186" s="196" t="s">
        <v>1273</v>
      </c>
    </row>
    <row r="187" spans="1:49" s="71" customFormat="1" ht="51" x14ac:dyDescent="0.2">
      <c r="A187" s="185">
        <v>164</v>
      </c>
      <c r="B187" s="181" t="str">
        <f ca="1">VLOOKUP($A187,Scoring!$A$15:$R$233,2,FALSE)</f>
        <v>RIIO-T2 Business Plan</v>
      </c>
      <c r="C187" s="181" t="str">
        <f ca="1">VLOOKUP($A187,Scoring!$A$15:$R$233,3,FALSE)</f>
        <v>B4.2a_Scheme_Summary
0</v>
      </c>
      <c r="D187" s="193"/>
      <c r="E187" s="120">
        <f>VLOOKUP($A187,Scoring!$A$16:$R$233,Scoring!$D$234,FALSE)</f>
        <v>4</v>
      </c>
      <c r="F187" s="193"/>
      <c r="G187" s="120">
        <f>VLOOKUP($A187,Scoring!$A$16:$R$233,Scoring!$P$234,FALSE)</f>
        <v>3</v>
      </c>
      <c r="H187" s="193"/>
      <c r="I187" s="120" t="str">
        <f ca="1">VLOOKUP($A187,Scoring!$A$16:$R$233,Scoring!$R$234,FALSE)</f>
        <v>C</v>
      </c>
      <c r="J187" s="123" t="str">
        <f t="shared" si="16"/>
        <v>-</v>
      </c>
      <c r="K187" s="122" t="str">
        <f t="shared" si="12"/>
        <v/>
      </c>
      <c r="L187" s="122" t="str">
        <f t="shared" si="13"/>
        <v/>
      </c>
      <c r="M187" s="238"/>
      <c r="N187" s="238"/>
      <c r="O187" s="240"/>
      <c r="P187" s="121" t="str">
        <f t="shared" si="17"/>
        <v>Y</v>
      </c>
      <c r="Q187" s="122" t="str">
        <f t="shared" si="14"/>
        <v xml:space="preserve">Internal Expert Review
External Data Audit
</v>
      </c>
      <c r="R187" s="122" t="str">
        <f t="shared" si="15"/>
        <v xml:space="preserve">Senior manager
Director
</v>
      </c>
      <c r="S187" s="238" t="s">
        <v>1331</v>
      </c>
      <c r="T187" s="367">
        <v>43808</v>
      </c>
      <c r="U187" s="240" t="s">
        <v>1330</v>
      </c>
      <c r="V187" s="2"/>
      <c r="W187" s="194"/>
      <c r="X187" s="195"/>
      <c r="Y187" s="195"/>
      <c r="Z187" s="195"/>
      <c r="AA187" s="195"/>
      <c r="AB187" s="195"/>
      <c r="AC187" s="195"/>
      <c r="AD187" s="195"/>
      <c r="AE187" s="195"/>
      <c r="AF187" s="195"/>
      <c r="AG187" s="195"/>
      <c r="AH187" s="195"/>
      <c r="AI187" s="196"/>
      <c r="AJ187" s="202"/>
      <c r="AK187" s="194" t="s">
        <v>1272</v>
      </c>
      <c r="AL187" s="195" t="s">
        <v>1273</v>
      </c>
      <c r="AM187" s="195" t="s">
        <v>1272</v>
      </c>
      <c r="AN187" s="195" t="s">
        <v>1273</v>
      </c>
      <c r="AO187" s="195" t="s">
        <v>1273</v>
      </c>
      <c r="AP187" s="195" t="s">
        <v>1272</v>
      </c>
      <c r="AQ187" s="195" t="s">
        <v>1273</v>
      </c>
      <c r="AR187" s="195" t="s">
        <v>1273</v>
      </c>
      <c r="AS187" s="195" t="s">
        <v>1273</v>
      </c>
      <c r="AT187" s="195" t="s">
        <v>1272</v>
      </c>
      <c r="AU187" s="195" t="s">
        <v>1272</v>
      </c>
      <c r="AV187" s="195" t="s">
        <v>1273</v>
      </c>
      <c r="AW187" s="196" t="s">
        <v>1273</v>
      </c>
    </row>
    <row r="188" spans="1:49" s="71" customFormat="1" ht="51" x14ac:dyDescent="0.2">
      <c r="A188" s="185">
        <v>165</v>
      </c>
      <c r="B188" s="181" t="str">
        <f ca="1">VLOOKUP($A188,Scoring!$A$15:$R$233,2,FALSE)</f>
        <v>RIIO-T2 Business Plan</v>
      </c>
      <c r="C188" s="181" t="str">
        <f ca="1">VLOOKUP($A188,Scoring!$A$15:$R$233,3,FALSE)</f>
        <v>B4.2c_CV_Table_Gen
0</v>
      </c>
      <c r="D188" s="193"/>
      <c r="E188" s="120">
        <f>VLOOKUP($A188,Scoring!$A$16:$R$233,Scoring!$D$234,FALSE)</f>
        <v>3</v>
      </c>
      <c r="F188" s="193"/>
      <c r="G188" s="120">
        <f>VLOOKUP($A188,Scoring!$A$16:$R$233,Scoring!$P$234,FALSE)</f>
        <v>3</v>
      </c>
      <c r="H188" s="193"/>
      <c r="I188" s="120" t="str">
        <f ca="1">VLOOKUP($A188,Scoring!$A$16:$R$233,Scoring!$R$234,FALSE)</f>
        <v>H</v>
      </c>
      <c r="J188" s="123" t="str">
        <f t="shared" si="16"/>
        <v>-</v>
      </c>
      <c r="K188" s="122" t="str">
        <f t="shared" si="12"/>
        <v/>
      </c>
      <c r="L188" s="122" t="str">
        <f t="shared" si="13"/>
        <v/>
      </c>
      <c r="M188" s="238"/>
      <c r="N188" s="238"/>
      <c r="O188" s="240"/>
      <c r="P188" s="121" t="str">
        <f t="shared" si="17"/>
        <v>Y</v>
      </c>
      <c r="Q188" s="122" t="str">
        <f t="shared" si="14"/>
        <v xml:space="preserve">Internal Expert Review
Internal Data Audit
</v>
      </c>
      <c r="R188" s="122" t="str">
        <f t="shared" si="15"/>
        <v xml:space="preserve">Senior manager
Director
</v>
      </c>
      <c r="S188" s="238" t="s">
        <v>1331</v>
      </c>
      <c r="T188" s="367">
        <v>43808</v>
      </c>
      <c r="U188" s="240" t="s">
        <v>1330</v>
      </c>
      <c r="V188" s="2"/>
      <c r="W188" s="194"/>
      <c r="X188" s="195"/>
      <c r="Y188" s="195"/>
      <c r="Z188" s="195"/>
      <c r="AA188" s="195"/>
      <c r="AB188" s="195"/>
      <c r="AC188" s="195"/>
      <c r="AD188" s="195"/>
      <c r="AE188" s="195"/>
      <c r="AF188" s="195"/>
      <c r="AG188" s="195"/>
      <c r="AH188" s="195"/>
      <c r="AI188" s="196"/>
      <c r="AJ188" s="202"/>
      <c r="AK188" s="194" t="s">
        <v>1272</v>
      </c>
      <c r="AL188" s="195" t="s">
        <v>1273</v>
      </c>
      <c r="AM188" s="195" t="s">
        <v>1272</v>
      </c>
      <c r="AN188" s="195" t="s">
        <v>1272</v>
      </c>
      <c r="AO188" s="195" t="s">
        <v>1273</v>
      </c>
      <c r="AP188" s="195" t="s">
        <v>1273</v>
      </c>
      <c r="AQ188" s="195" t="s">
        <v>1273</v>
      </c>
      <c r="AR188" s="195" t="s">
        <v>1273</v>
      </c>
      <c r="AS188" s="195" t="s">
        <v>1273</v>
      </c>
      <c r="AT188" s="195" t="s">
        <v>1272</v>
      </c>
      <c r="AU188" s="195" t="s">
        <v>1272</v>
      </c>
      <c r="AV188" s="195" t="s">
        <v>1273</v>
      </c>
      <c r="AW188" s="196" t="s">
        <v>1273</v>
      </c>
    </row>
    <row r="189" spans="1:49" s="71" customFormat="1" ht="51" x14ac:dyDescent="0.2">
      <c r="A189" s="185">
        <v>166</v>
      </c>
      <c r="B189" s="181" t="str">
        <f ca="1">VLOOKUP($A189,Scoring!$A$15:$R$233,2,FALSE)</f>
        <v>RIIO-T2 Business Plan</v>
      </c>
      <c r="C189" s="181" t="str">
        <f ca="1">VLOOKUP($A189,Scoring!$A$15:$R$233,3,FALSE)</f>
        <v>B4.2C_CV_Table_Demand
0</v>
      </c>
      <c r="D189" s="193"/>
      <c r="E189" s="120">
        <f>VLOOKUP($A189,Scoring!$A$16:$R$233,Scoring!$D$234,FALSE)</f>
        <v>3</v>
      </c>
      <c r="F189" s="193"/>
      <c r="G189" s="120">
        <f>VLOOKUP($A189,Scoring!$A$16:$R$233,Scoring!$P$234,FALSE)</f>
        <v>3</v>
      </c>
      <c r="H189" s="193"/>
      <c r="I189" s="120" t="str">
        <f ca="1">VLOOKUP($A189,Scoring!$A$16:$R$233,Scoring!$R$234,FALSE)</f>
        <v>H</v>
      </c>
      <c r="J189" s="123" t="str">
        <f t="shared" si="16"/>
        <v>-</v>
      </c>
      <c r="K189" s="122" t="str">
        <f t="shared" si="12"/>
        <v/>
      </c>
      <c r="L189" s="122" t="str">
        <f t="shared" si="13"/>
        <v/>
      </c>
      <c r="M189" s="238"/>
      <c r="N189" s="238"/>
      <c r="O189" s="240"/>
      <c r="P189" s="121" t="str">
        <f t="shared" si="17"/>
        <v>Y</v>
      </c>
      <c r="Q189" s="122" t="str">
        <f t="shared" si="14"/>
        <v xml:space="preserve">Internal Expert Review
Internal Data Audit
</v>
      </c>
      <c r="R189" s="122" t="str">
        <f t="shared" si="15"/>
        <v xml:space="preserve">Senior manager
Director
</v>
      </c>
      <c r="S189" s="238" t="s">
        <v>1331</v>
      </c>
      <c r="T189" s="367">
        <v>43808</v>
      </c>
      <c r="U189" s="240" t="s">
        <v>1330</v>
      </c>
      <c r="V189" s="2"/>
      <c r="W189" s="194"/>
      <c r="X189" s="195"/>
      <c r="Y189" s="195"/>
      <c r="Z189" s="195"/>
      <c r="AA189" s="195"/>
      <c r="AB189" s="195"/>
      <c r="AC189" s="195"/>
      <c r="AD189" s="195"/>
      <c r="AE189" s="195"/>
      <c r="AF189" s="195"/>
      <c r="AG189" s="195"/>
      <c r="AH189" s="195"/>
      <c r="AI189" s="196"/>
      <c r="AJ189" s="202"/>
      <c r="AK189" s="194" t="s">
        <v>1272</v>
      </c>
      <c r="AL189" s="195" t="s">
        <v>1273</v>
      </c>
      <c r="AM189" s="195" t="s">
        <v>1272</v>
      </c>
      <c r="AN189" s="195" t="s">
        <v>1272</v>
      </c>
      <c r="AO189" s="195" t="s">
        <v>1273</v>
      </c>
      <c r="AP189" s="195" t="s">
        <v>1273</v>
      </c>
      <c r="AQ189" s="195" t="s">
        <v>1273</v>
      </c>
      <c r="AR189" s="195" t="s">
        <v>1273</v>
      </c>
      <c r="AS189" s="195" t="s">
        <v>1273</v>
      </c>
      <c r="AT189" s="195" t="s">
        <v>1272</v>
      </c>
      <c r="AU189" s="195" t="s">
        <v>1272</v>
      </c>
      <c r="AV189" s="195" t="s">
        <v>1273</v>
      </c>
      <c r="AW189" s="196" t="s">
        <v>1273</v>
      </c>
    </row>
    <row r="190" spans="1:49" s="71" customFormat="1" ht="51" x14ac:dyDescent="0.2">
      <c r="A190" s="185">
        <v>167</v>
      </c>
      <c r="B190" s="181" t="str">
        <f ca="1">VLOOKUP($A190,Scoring!$A$15:$R$233,2,FALSE)</f>
        <v>RIIO-T2 Business Plan</v>
      </c>
      <c r="C190" s="181" t="str">
        <f ca="1">VLOOKUP($A190,Scoring!$A$15:$R$233,3,FALSE)</f>
        <v>B4.2C_CV_Table_WW
0</v>
      </c>
      <c r="D190" s="193"/>
      <c r="E190" s="120">
        <f>VLOOKUP($A190,Scoring!$A$16:$R$233,Scoring!$D$234,FALSE)</f>
        <v>3</v>
      </c>
      <c r="F190" s="193"/>
      <c r="G190" s="120">
        <f>VLOOKUP($A190,Scoring!$A$16:$R$233,Scoring!$P$234,FALSE)</f>
        <v>3</v>
      </c>
      <c r="H190" s="193"/>
      <c r="I190" s="120" t="str">
        <f ca="1">VLOOKUP($A190,Scoring!$A$16:$R$233,Scoring!$R$234,FALSE)</f>
        <v>H</v>
      </c>
      <c r="J190" s="123" t="str">
        <f t="shared" si="16"/>
        <v>-</v>
      </c>
      <c r="K190" s="122" t="str">
        <f t="shared" si="12"/>
        <v/>
      </c>
      <c r="L190" s="122" t="str">
        <f t="shared" si="13"/>
        <v/>
      </c>
      <c r="M190" s="238"/>
      <c r="N190" s="238"/>
      <c r="O190" s="240"/>
      <c r="P190" s="121" t="str">
        <f t="shared" si="17"/>
        <v>Y</v>
      </c>
      <c r="Q190" s="122" t="str">
        <f t="shared" si="14"/>
        <v xml:space="preserve">Internal Expert Review
Internal Data Audit
</v>
      </c>
      <c r="R190" s="122" t="str">
        <f t="shared" si="15"/>
        <v xml:space="preserve">Senior manager
Director
</v>
      </c>
      <c r="S190" s="238" t="s">
        <v>1331</v>
      </c>
      <c r="T190" s="367">
        <v>43808</v>
      </c>
      <c r="U190" s="240" t="s">
        <v>1330</v>
      </c>
      <c r="V190" s="2"/>
      <c r="W190" s="194"/>
      <c r="X190" s="195"/>
      <c r="Y190" s="195"/>
      <c r="Z190" s="195"/>
      <c r="AA190" s="195"/>
      <c r="AB190" s="195"/>
      <c r="AC190" s="195"/>
      <c r="AD190" s="195"/>
      <c r="AE190" s="195"/>
      <c r="AF190" s="195"/>
      <c r="AG190" s="195"/>
      <c r="AH190" s="195"/>
      <c r="AI190" s="196"/>
      <c r="AJ190" s="202"/>
      <c r="AK190" s="194" t="s">
        <v>1272</v>
      </c>
      <c r="AL190" s="195" t="s">
        <v>1273</v>
      </c>
      <c r="AM190" s="195" t="s">
        <v>1272</v>
      </c>
      <c r="AN190" s="195" t="s">
        <v>1272</v>
      </c>
      <c r="AO190" s="195" t="s">
        <v>1273</v>
      </c>
      <c r="AP190" s="195" t="s">
        <v>1273</v>
      </c>
      <c r="AQ190" s="195" t="s">
        <v>1273</v>
      </c>
      <c r="AR190" s="195" t="s">
        <v>1273</v>
      </c>
      <c r="AS190" s="195" t="s">
        <v>1273</v>
      </c>
      <c r="AT190" s="195" t="s">
        <v>1272</v>
      </c>
      <c r="AU190" s="195" t="s">
        <v>1272</v>
      </c>
      <c r="AV190" s="195" t="s">
        <v>1273</v>
      </c>
      <c r="AW190" s="196" t="s">
        <v>1273</v>
      </c>
    </row>
    <row r="191" spans="1:49" s="71" customFormat="1" ht="51" x14ac:dyDescent="0.2">
      <c r="A191" s="185">
        <v>168</v>
      </c>
      <c r="B191" s="181" t="str">
        <f ca="1">VLOOKUP($A191,Scoring!$A$15:$R$233,2,FALSE)</f>
        <v>RIIO-T2 Business Plan</v>
      </c>
      <c r="C191" s="181" t="str">
        <f ca="1">VLOOKUP($A191,Scoring!$A$15:$R$233,3,FALSE)</f>
        <v>B4.4b_Asset_Cost_List
0</v>
      </c>
      <c r="D191" s="193"/>
      <c r="E191" s="120">
        <f>VLOOKUP($A191,Scoring!$A$16:$R$233,Scoring!$D$234,FALSE)</f>
        <v>1</v>
      </c>
      <c r="F191" s="193"/>
      <c r="G191" s="120">
        <f>VLOOKUP($A191,Scoring!$A$16:$R$233,Scoring!$P$234,FALSE)</f>
        <v>3</v>
      </c>
      <c r="H191" s="193"/>
      <c r="I191" s="120" t="str">
        <f ca="1">VLOOKUP($A191,Scoring!$A$16:$R$233,Scoring!$R$234,FALSE)</f>
        <v>L</v>
      </c>
      <c r="J191" s="123" t="str">
        <f t="shared" si="16"/>
        <v>-</v>
      </c>
      <c r="K191" s="122" t="str">
        <f t="shared" si="12"/>
        <v/>
      </c>
      <c r="L191" s="122" t="str">
        <f t="shared" si="13"/>
        <v/>
      </c>
      <c r="M191" s="238"/>
      <c r="N191" s="238"/>
      <c r="O191" s="240"/>
      <c r="P191" s="121" t="str">
        <f t="shared" si="17"/>
        <v>Y</v>
      </c>
      <c r="Q191" s="122" t="str">
        <f t="shared" si="14"/>
        <v xml:space="preserve">Internal Expert Review
</v>
      </c>
      <c r="R191" s="122" t="str">
        <f t="shared" si="15"/>
        <v xml:space="preserve">Senior manager
Director
</v>
      </c>
      <c r="S191" s="238"/>
      <c r="T191" s="238"/>
      <c r="U191" s="240"/>
      <c r="V191" s="2"/>
      <c r="W191" s="194"/>
      <c r="X191" s="195"/>
      <c r="Y191" s="195"/>
      <c r="Z191" s="195"/>
      <c r="AA191" s="195"/>
      <c r="AB191" s="195"/>
      <c r="AC191" s="195"/>
      <c r="AD191" s="195"/>
      <c r="AE191" s="195"/>
      <c r="AF191" s="195"/>
      <c r="AG191" s="195"/>
      <c r="AH191" s="195"/>
      <c r="AI191" s="196"/>
      <c r="AJ191" s="202"/>
      <c r="AK191" s="194" t="s">
        <v>1272</v>
      </c>
      <c r="AL191" s="195" t="s">
        <v>1273</v>
      </c>
      <c r="AM191" s="195" t="s">
        <v>1272</v>
      </c>
      <c r="AN191" s="195" t="s">
        <v>1273</v>
      </c>
      <c r="AO191" s="195" t="s">
        <v>1273</v>
      </c>
      <c r="AP191" s="195" t="s">
        <v>1273</v>
      </c>
      <c r="AQ191" s="195" t="s">
        <v>1273</v>
      </c>
      <c r="AR191" s="195" t="s">
        <v>1273</v>
      </c>
      <c r="AS191" s="195" t="s">
        <v>1273</v>
      </c>
      <c r="AT191" s="195" t="s">
        <v>1272</v>
      </c>
      <c r="AU191" s="195" t="s">
        <v>1272</v>
      </c>
      <c r="AV191" s="195" t="s">
        <v>1273</v>
      </c>
      <c r="AW191" s="196" t="s">
        <v>1273</v>
      </c>
    </row>
    <row r="192" spans="1:49" s="71" customFormat="1" ht="51" x14ac:dyDescent="0.2">
      <c r="A192" s="185">
        <v>169</v>
      </c>
      <c r="B192" s="181" t="str">
        <f ca="1">VLOOKUP($A192,Scoring!$A$15:$R$233,2,FALSE)</f>
        <v>RIIO-T2 Business Plan</v>
      </c>
      <c r="C192" s="181" t="str">
        <f ca="1">VLOOKUP($A192,Scoring!$A$15:$R$233,3,FALSE)</f>
        <v>B4.5_Scheme_Asset_Breakdown
0</v>
      </c>
      <c r="D192" s="193"/>
      <c r="E192" s="120">
        <f>VLOOKUP($A192,Scoring!$A$16:$R$233,Scoring!$D$234,FALSE)</f>
        <v>3</v>
      </c>
      <c r="F192" s="193"/>
      <c r="G192" s="120">
        <f>VLOOKUP($A192,Scoring!$A$16:$R$233,Scoring!$P$234,FALSE)</f>
        <v>3</v>
      </c>
      <c r="H192" s="193"/>
      <c r="I192" s="120" t="str">
        <f ca="1">VLOOKUP($A192,Scoring!$A$16:$R$233,Scoring!$R$234,FALSE)</f>
        <v>H</v>
      </c>
      <c r="J192" s="123" t="str">
        <f t="shared" si="16"/>
        <v>-</v>
      </c>
      <c r="K192" s="122" t="str">
        <f t="shared" si="12"/>
        <v/>
      </c>
      <c r="L192" s="122" t="str">
        <f t="shared" si="13"/>
        <v/>
      </c>
      <c r="M192" s="238"/>
      <c r="N192" s="238"/>
      <c r="O192" s="240"/>
      <c r="P192" s="121" t="str">
        <f t="shared" si="17"/>
        <v>Y</v>
      </c>
      <c r="Q192" s="122" t="str">
        <f t="shared" si="14"/>
        <v xml:space="preserve">Internal Expert Review
Internal Data Audit
</v>
      </c>
      <c r="R192" s="122" t="str">
        <f t="shared" si="15"/>
        <v xml:space="preserve">Senior manager
Director
</v>
      </c>
      <c r="S192" s="238" t="s">
        <v>1331</v>
      </c>
      <c r="T192" s="367">
        <v>43808</v>
      </c>
      <c r="U192" s="240" t="s">
        <v>1330</v>
      </c>
      <c r="V192" s="2"/>
      <c r="W192" s="194"/>
      <c r="X192" s="195"/>
      <c r="Y192" s="195"/>
      <c r="Z192" s="195"/>
      <c r="AA192" s="195"/>
      <c r="AB192" s="195"/>
      <c r="AC192" s="195"/>
      <c r="AD192" s="195"/>
      <c r="AE192" s="195"/>
      <c r="AF192" s="195"/>
      <c r="AG192" s="195"/>
      <c r="AH192" s="195"/>
      <c r="AI192" s="196"/>
      <c r="AJ192" s="202"/>
      <c r="AK192" s="194" t="s">
        <v>1272</v>
      </c>
      <c r="AL192" s="195" t="s">
        <v>1273</v>
      </c>
      <c r="AM192" s="195" t="s">
        <v>1272</v>
      </c>
      <c r="AN192" s="195" t="s">
        <v>1272</v>
      </c>
      <c r="AO192" s="195" t="s">
        <v>1273</v>
      </c>
      <c r="AP192" s="195" t="s">
        <v>1273</v>
      </c>
      <c r="AQ192" s="195" t="s">
        <v>1273</v>
      </c>
      <c r="AR192" s="195" t="s">
        <v>1273</v>
      </c>
      <c r="AS192" s="195" t="s">
        <v>1273</v>
      </c>
      <c r="AT192" s="195" t="s">
        <v>1272</v>
      </c>
      <c r="AU192" s="195" t="s">
        <v>1272</v>
      </c>
      <c r="AV192" s="195" t="s">
        <v>1273</v>
      </c>
      <c r="AW192" s="196" t="s">
        <v>1273</v>
      </c>
    </row>
    <row r="193" spans="1:49" s="71" customFormat="1" ht="51" x14ac:dyDescent="0.2">
      <c r="A193" s="185">
        <v>170</v>
      </c>
      <c r="B193" s="181" t="str">
        <f ca="1">VLOOKUP($A193,Scoring!$A$15:$R$233,2,FALSE)</f>
        <v>RIIO-T2 Business Plan</v>
      </c>
      <c r="C193" s="181" t="str">
        <f ca="1">VLOOKUP($A193,Scoring!$A$15:$R$233,3,FALSE)</f>
        <v>B4.5a_Scheme_Asset_Breakdown
0</v>
      </c>
      <c r="D193" s="193"/>
      <c r="E193" s="120">
        <f>VLOOKUP($A193,Scoring!$A$16:$R$233,Scoring!$D$234,FALSE)</f>
        <v>4</v>
      </c>
      <c r="F193" s="193"/>
      <c r="G193" s="120">
        <f>VLOOKUP($A193,Scoring!$A$16:$R$233,Scoring!$P$234,FALSE)</f>
        <v>3</v>
      </c>
      <c r="H193" s="193"/>
      <c r="I193" s="120" t="str">
        <f ca="1">VLOOKUP($A193,Scoring!$A$16:$R$233,Scoring!$R$234,FALSE)</f>
        <v>C</v>
      </c>
      <c r="J193" s="123" t="str">
        <f t="shared" si="16"/>
        <v>-</v>
      </c>
      <c r="K193" s="122" t="str">
        <f t="shared" si="12"/>
        <v/>
      </c>
      <c r="L193" s="122" t="str">
        <f t="shared" si="13"/>
        <v/>
      </c>
      <c r="M193" s="238"/>
      <c r="N193" s="238"/>
      <c r="O193" s="240"/>
      <c r="P193" s="121" t="str">
        <f t="shared" si="17"/>
        <v>Y</v>
      </c>
      <c r="Q193" s="122" t="str">
        <f t="shared" si="14"/>
        <v xml:space="preserve">Internal Expert Review
External Data Audit
</v>
      </c>
      <c r="R193" s="122" t="str">
        <f t="shared" si="15"/>
        <v xml:space="preserve">Senior manager
Director
</v>
      </c>
      <c r="S193" s="238" t="s">
        <v>1331</v>
      </c>
      <c r="T193" s="367">
        <v>43808</v>
      </c>
      <c r="U193" s="240" t="s">
        <v>1330</v>
      </c>
      <c r="V193" s="2"/>
      <c r="W193" s="194"/>
      <c r="X193" s="195"/>
      <c r="Y193" s="195"/>
      <c r="Z193" s="195"/>
      <c r="AA193" s="195"/>
      <c r="AB193" s="195"/>
      <c r="AC193" s="195"/>
      <c r="AD193" s="195"/>
      <c r="AE193" s="195"/>
      <c r="AF193" s="195"/>
      <c r="AG193" s="195"/>
      <c r="AH193" s="195"/>
      <c r="AI193" s="196"/>
      <c r="AJ193" s="202"/>
      <c r="AK193" s="194" t="s">
        <v>1272</v>
      </c>
      <c r="AL193" s="195" t="s">
        <v>1273</v>
      </c>
      <c r="AM193" s="195" t="s">
        <v>1272</v>
      </c>
      <c r="AN193" s="195" t="s">
        <v>1273</v>
      </c>
      <c r="AO193" s="195" t="s">
        <v>1273</v>
      </c>
      <c r="AP193" s="195" t="s">
        <v>1272</v>
      </c>
      <c r="AQ193" s="195" t="s">
        <v>1273</v>
      </c>
      <c r="AR193" s="195" t="s">
        <v>1273</v>
      </c>
      <c r="AS193" s="195" t="s">
        <v>1273</v>
      </c>
      <c r="AT193" s="195" t="s">
        <v>1272</v>
      </c>
      <c r="AU193" s="195" t="s">
        <v>1272</v>
      </c>
      <c r="AV193" s="195" t="s">
        <v>1273</v>
      </c>
      <c r="AW193" s="196" t="s">
        <v>1273</v>
      </c>
    </row>
    <row r="194" spans="1:49" s="71" customFormat="1" ht="51" x14ac:dyDescent="0.2">
      <c r="A194" s="185">
        <v>171</v>
      </c>
      <c r="B194" s="181" t="str">
        <f ca="1">VLOOKUP($A194,Scoring!$A$15:$R$233,2,FALSE)</f>
        <v>RIIO-T2 Business Plan</v>
      </c>
      <c r="C194" s="181" t="str">
        <f ca="1">VLOOKUP($A194,Scoring!$A$15:$R$233,3,FALSE)</f>
        <v>B4.6_Scheme_Output_Profile
0</v>
      </c>
      <c r="D194" s="193"/>
      <c r="E194" s="120">
        <f>VLOOKUP($A194,Scoring!$A$16:$R$233,Scoring!$D$234,FALSE)</f>
        <v>3</v>
      </c>
      <c r="F194" s="193"/>
      <c r="G194" s="120">
        <f>VLOOKUP($A194,Scoring!$A$16:$R$233,Scoring!$P$234,FALSE)</f>
        <v>2</v>
      </c>
      <c r="H194" s="193"/>
      <c r="I194" s="120" t="str">
        <f ca="1">VLOOKUP($A194,Scoring!$A$16:$R$233,Scoring!$R$234,FALSE)</f>
        <v>M</v>
      </c>
      <c r="J194" s="123" t="str">
        <f t="shared" si="16"/>
        <v>-</v>
      </c>
      <c r="K194" s="122" t="str">
        <f t="shared" si="12"/>
        <v/>
      </c>
      <c r="L194" s="122" t="str">
        <f t="shared" si="13"/>
        <v/>
      </c>
      <c r="M194" s="238"/>
      <c r="N194" s="238"/>
      <c r="O194" s="240"/>
      <c r="P194" s="121" t="str">
        <f t="shared" si="17"/>
        <v>Y</v>
      </c>
      <c r="Q194" s="122" t="str">
        <f t="shared" si="14"/>
        <v xml:space="preserve">Internal Expert Review
</v>
      </c>
      <c r="R194" s="122" t="str">
        <f t="shared" si="15"/>
        <v xml:space="preserve">Senior manager
Director
</v>
      </c>
      <c r="S194" s="238"/>
      <c r="T194" s="367"/>
      <c r="U194" s="240"/>
      <c r="V194" s="2"/>
      <c r="W194" s="194"/>
      <c r="X194" s="195"/>
      <c r="Y194" s="195"/>
      <c r="Z194" s="195"/>
      <c r="AA194" s="195"/>
      <c r="AB194" s="195"/>
      <c r="AC194" s="195"/>
      <c r="AD194" s="195"/>
      <c r="AE194" s="195"/>
      <c r="AF194" s="195"/>
      <c r="AG194" s="195"/>
      <c r="AH194" s="195"/>
      <c r="AI194" s="196"/>
      <c r="AJ194" s="202"/>
      <c r="AK194" s="194" t="s">
        <v>1272</v>
      </c>
      <c r="AL194" s="195" t="s">
        <v>1273</v>
      </c>
      <c r="AM194" s="195" t="s">
        <v>1272</v>
      </c>
      <c r="AN194" s="195" t="s">
        <v>1273</v>
      </c>
      <c r="AO194" s="195" t="s">
        <v>1273</v>
      </c>
      <c r="AP194" s="195" t="s">
        <v>1273</v>
      </c>
      <c r="AQ194" s="195" t="s">
        <v>1273</v>
      </c>
      <c r="AR194" s="195" t="s">
        <v>1273</v>
      </c>
      <c r="AS194" s="195" t="s">
        <v>1273</v>
      </c>
      <c r="AT194" s="195" t="s">
        <v>1272</v>
      </c>
      <c r="AU194" s="195" t="s">
        <v>1272</v>
      </c>
      <c r="AV194" s="195" t="s">
        <v>1273</v>
      </c>
      <c r="AW194" s="196" t="s">
        <v>1273</v>
      </c>
    </row>
    <row r="195" spans="1:49" s="71" customFormat="1" ht="51" x14ac:dyDescent="0.2">
      <c r="A195" s="185">
        <v>172</v>
      </c>
      <c r="B195" s="181" t="str">
        <f ca="1">VLOOKUP($A195,Scoring!$A$15:$R$233,2,FALSE)</f>
        <v>RIIO-T2 Business Plan</v>
      </c>
      <c r="C195" s="181" t="str">
        <f ca="1">VLOOKUP($A195,Scoring!$A$15:$R$233,3,FALSE)</f>
        <v>B4.7_Excl_Services
0</v>
      </c>
      <c r="D195" s="193"/>
      <c r="E195" s="120">
        <f>VLOOKUP($A195,Scoring!$A$16:$R$233,Scoring!$D$234,FALSE)</f>
        <v>2</v>
      </c>
      <c r="F195" s="193"/>
      <c r="G195" s="120">
        <f>VLOOKUP($A195,Scoring!$A$16:$R$233,Scoring!$P$234,FALSE)</f>
        <v>3</v>
      </c>
      <c r="H195" s="193"/>
      <c r="I195" s="120" t="str">
        <f ca="1">VLOOKUP($A195,Scoring!$A$16:$R$233,Scoring!$R$234,FALSE)</f>
        <v>M</v>
      </c>
      <c r="J195" s="123" t="str">
        <f t="shared" si="16"/>
        <v>-</v>
      </c>
      <c r="K195" s="122" t="str">
        <f t="shared" si="12"/>
        <v/>
      </c>
      <c r="L195" s="122" t="str">
        <f t="shared" si="13"/>
        <v/>
      </c>
      <c r="M195" s="238"/>
      <c r="N195" s="238"/>
      <c r="O195" s="240"/>
      <c r="P195" s="121" t="str">
        <f t="shared" si="17"/>
        <v>Y</v>
      </c>
      <c r="Q195" s="122" t="str">
        <f t="shared" si="14"/>
        <v xml:space="preserve">Internal Expert Review
</v>
      </c>
      <c r="R195" s="122" t="str">
        <f t="shared" si="15"/>
        <v xml:space="preserve">Senior manager
Director
</v>
      </c>
      <c r="S195" s="238"/>
      <c r="T195" s="367"/>
      <c r="U195" s="240"/>
      <c r="V195" s="2"/>
      <c r="W195" s="194"/>
      <c r="X195" s="195"/>
      <c r="Y195" s="195"/>
      <c r="Z195" s="195"/>
      <c r="AA195" s="195"/>
      <c r="AB195" s="195"/>
      <c r="AC195" s="195"/>
      <c r="AD195" s="195"/>
      <c r="AE195" s="195"/>
      <c r="AF195" s="195"/>
      <c r="AG195" s="195"/>
      <c r="AH195" s="195"/>
      <c r="AI195" s="196"/>
      <c r="AJ195" s="202"/>
      <c r="AK195" s="194" t="s">
        <v>1272</v>
      </c>
      <c r="AL195" s="195" t="s">
        <v>1273</v>
      </c>
      <c r="AM195" s="195" t="s">
        <v>1272</v>
      </c>
      <c r="AN195" s="195" t="s">
        <v>1273</v>
      </c>
      <c r="AO195" s="195" t="s">
        <v>1273</v>
      </c>
      <c r="AP195" s="195" t="s">
        <v>1273</v>
      </c>
      <c r="AQ195" s="195" t="s">
        <v>1273</v>
      </c>
      <c r="AR195" s="195" t="s">
        <v>1273</v>
      </c>
      <c r="AS195" s="195" t="s">
        <v>1273</v>
      </c>
      <c r="AT195" s="195" t="s">
        <v>1272</v>
      </c>
      <c r="AU195" s="195" t="s">
        <v>1272</v>
      </c>
      <c r="AV195" s="195" t="s">
        <v>1273</v>
      </c>
      <c r="AW195" s="196" t="s">
        <v>1273</v>
      </c>
    </row>
    <row r="196" spans="1:49" s="71" customFormat="1" ht="51" x14ac:dyDescent="0.2">
      <c r="A196" s="185">
        <v>173</v>
      </c>
      <c r="B196" s="181" t="str">
        <f ca="1">VLOOKUP($A196,Scoring!$A$15:$R$233,2,FALSE)</f>
        <v>RIIO-T2 Business Plan</v>
      </c>
      <c r="C196" s="181" t="str">
        <f ca="1">VLOOKUP($A196,Scoring!$A$15:$R$233,3,FALSE)</f>
        <v>B4.8_Risk_and_Contingency
0</v>
      </c>
      <c r="D196" s="193"/>
      <c r="E196" s="120">
        <f>VLOOKUP($A196,Scoring!$A$16:$R$233,Scoring!$D$234,FALSE)</f>
        <v>2</v>
      </c>
      <c r="F196" s="193"/>
      <c r="G196" s="120">
        <f>VLOOKUP($A196,Scoring!$A$16:$R$233,Scoring!$P$234,FALSE)</f>
        <v>2</v>
      </c>
      <c r="H196" s="193"/>
      <c r="I196" s="120" t="str">
        <f ca="1">VLOOKUP($A196,Scoring!$A$16:$R$233,Scoring!$R$234,FALSE)</f>
        <v>M</v>
      </c>
      <c r="J196" s="123" t="str">
        <f t="shared" si="16"/>
        <v>-</v>
      </c>
      <c r="K196" s="122" t="str">
        <f t="shared" si="12"/>
        <v/>
      </c>
      <c r="L196" s="122" t="str">
        <f t="shared" si="13"/>
        <v/>
      </c>
      <c r="M196" s="238"/>
      <c r="N196" s="238"/>
      <c r="O196" s="240"/>
      <c r="P196" s="121" t="str">
        <f t="shared" si="17"/>
        <v>Y</v>
      </c>
      <c r="Q196" s="122" t="str">
        <f t="shared" si="14"/>
        <v xml:space="preserve">Internal Expert Review
</v>
      </c>
      <c r="R196" s="122" t="str">
        <f t="shared" si="15"/>
        <v xml:space="preserve">Senior manager
Director
</v>
      </c>
      <c r="S196" s="238"/>
      <c r="T196" s="367"/>
      <c r="U196" s="240"/>
      <c r="V196" s="2"/>
      <c r="W196" s="194"/>
      <c r="X196" s="195"/>
      <c r="Y196" s="195"/>
      <c r="Z196" s="195"/>
      <c r="AA196" s="195"/>
      <c r="AB196" s="195"/>
      <c r="AC196" s="195"/>
      <c r="AD196" s="195"/>
      <c r="AE196" s="195"/>
      <c r="AF196" s="195"/>
      <c r="AG196" s="195"/>
      <c r="AH196" s="195"/>
      <c r="AI196" s="196"/>
      <c r="AJ196" s="202"/>
      <c r="AK196" s="194" t="s">
        <v>1272</v>
      </c>
      <c r="AL196" s="195" t="s">
        <v>1273</v>
      </c>
      <c r="AM196" s="195" t="s">
        <v>1272</v>
      </c>
      <c r="AN196" s="195" t="s">
        <v>1273</v>
      </c>
      <c r="AO196" s="195" t="s">
        <v>1273</v>
      </c>
      <c r="AP196" s="195" t="s">
        <v>1273</v>
      </c>
      <c r="AQ196" s="195" t="s">
        <v>1273</v>
      </c>
      <c r="AR196" s="195" t="s">
        <v>1273</v>
      </c>
      <c r="AS196" s="195" t="s">
        <v>1273</v>
      </c>
      <c r="AT196" s="195" t="s">
        <v>1272</v>
      </c>
      <c r="AU196" s="195" t="s">
        <v>1272</v>
      </c>
      <c r="AV196" s="195" t="s">
        <v>1273</v>
      </c>
      <c r="AW196" s="196" t="s">
        <v>1273</v>
      </c>
    </row>
    <row r="197" spans="1:49" s="71" customFormat="1" ht="51" x14ac:dyDescent="0.2">
      <c r="A197" s="185">
        <v>174</v>
      </c>
      <c r="B197" s="181" t="str">
        <f ca="1">VLOOKUP($A197,Scoring!$A$15:$R$233,2,FALSE)</f>
        <v>RIIO-T2 Business Plan</v>
      </c>
      <c r="C197" s="181" t="str">
        <f ca="1">VLOOKUP($A197,Scoring!$A$15:$R$233,3,FALSE)</f>
        <v>B4.9_SWW_Memo
0</v>
      </c>
      <c r="D197" s="193"/>
      <c r="E197" s="120">
        <f>VLOOKUP($A197,Scoring!$A$16:$R$233,Scoring!$D$234,FALSE)</f>
        <v>2</v>
      </c>
      <c r="F197" s="193"/>
      <c r="G197" s="120">
        <f>VLOOKUP($A197,Scoring!$A$16:$R$233,Scoring!$P$234,FALSE)</f>
        <v>3</v>
      </c>
      <c r="H197" s="193"/>
      <c r="I197" s="120" t="str">
        <f ca="1">VLOOKUP($A197,Scoring!$A$16:$R$233,Scoring!$R$234,FALSE)</f>
        <v>M</v>
      </c>
      <c r="J197" s="123" t="str">
        <f t="shared" ref="J197:J198" si="18">IF(W197="","-",W197)</f>
        <v>-</v>
      </c>
      <c r="K197" s="122" t="str">
        <f t="shared" si="12"/>
        <v/>
      </c>
      <c r="L197" s="122" t="str">
        <f t="shared" si="13"/>
        <v/>
      </c>
      <c r="M197" s="238"/>
      <c r="N197" s="238"/>
      <c r="O197" s="240"/>
      <c r="P197" s="121" t="str">
        <f t="shared" ref="P197:P198" si="19">IF(AK197="","-",AK197)</f>
        <v>N</v>
      </c>
      <c r="Q197" s="122" t="str">
        <f t="shared" si="14"/>
        <v xml:space="preserve">Internal Expert Review
Internal Data Audit
</v>
      </c>
      <c r="R197" s="122" t="str">
        <f t="shared" si="15"/>
        <v xml:space="preserve">Senior manager
Director
</v>
      </c>
      <c r="S197" s="238"/>
      <c r="T197" s="367"/>
      <c r="U197" s="240"/>
      <c r="V197" s="2"/>
      <c r="W197" s="194"/>
      <c r="X197" s="195"/>
      <c r="Y197" s="195"/>
      <c r="Z197" s="195"/>
      <c r="AA197" s="195"/>
      <c r="AB197" s="195"/>
      <c r="AC197" s="195"/>
      <c r="AD197" s="195"/>
      <c r="AE197" s="195"/>
      <c r="AF197" s="195"/>
      <c r="AG197" s="195"/>
      <c r="AH197" s="195"/>
      <c r="AI197" s="196"/>
      <c r="AJ197" s="202"/>
      <c r="AK197" s="194" t="s">
        <v>1273</v>
      </c>
      <c r="AL197" s="195" t="s">
        <v>1273</v>
      </c>
      <c r="AM197" s="195" t="s">
        <v>1272</v>
      </c>
      <c r="AN197" s="195" t="s">
        <v>1272</v>
      </c>
      <c r="AO197" s="195" t="s">
        <v>1273</v>
      </c>
      <c r="AP197" s="195" t="s">
        <v>1273</v>
      </c>
      <c r="AQ197" s="195" t="s">
        <v>1273</v>
      </c>
      <c r="AR197" s="195" t="s">
        <v>1273</v>
      </c>
      <c r="AS197" s="195" t="s">
        <v>1273</v>
      </c>
      <c r="AT197" s="195" t="s">
        <v>1272</v>
      </c>
      <c r="AU197" s="195" t="s">
        <v>1272</v>
      </c>
      <c r="AV197" s="195" t="s">
        <v>1273</v>
      </c>
      <c r="AW197" s="196" t="s">
        <v>1273</v>
      </c>
    </row>
    <row r="198" spans="1:49" s="71" customFormat="1" ht="51" x14ac:dyDescent="0.2">
      <c r="A198" s="185">
        <v>175</v>
      </c>
      <c r="B198" s="181" t="str">
        <f ca="1">VLOOKUP($A198,Scoring!$A$15:$R$233,2,FALSE)</f>
        <v>RIIO-T2 Business Plan</v>
      </c>
      <c r="C198" s="181" t="str">
        <f ca="1">VLOOKUP($A198,Scoring!$A$15:$R$233,3,FALSE)</f>
        <v>B4.10_Planning_Consent_Req
0</v>
      </c>
      <c r="D198" s="193"/>
      <c r="E198" s="120">
        <f>VLOOKUP($A198,Scoring!$A$16:$R$233,Scoring!$D$234,FALSE)</f>
        <v>2</v>
      </c>
      <c r="F198" s="193"/>
      <c r="G198" s="120">
        <f>VLOOKUP($A198,Scoring!$A$16:$R$233,Scoring!$P$234,FALSE)</f>
        <v>3</v>
      </c>
      <c r="H198" s="193"/>
      <c r="I198" s="120" t="str">
        <f ca="1">VLOOKUP($A198,Scoring!$A$16:$R$233,Scoring!$R$234,FALSE)</f>
        <v>M</v>
      </c>
      <c r="J198" s="123" t="str">
        <f t="shared" si="18"/>
        <v>-</v>
      </c>
      <c r="K198" s="122" t="str">
        <f t="shared" si="12"/>
        <v/>
      </c>
      <c r="L198" s="122" t="str">
        <f t="shared" si="13"/>
        <v/>
      </c>
      <c r="M198" s="238"/>
      <c r="N198" s="238"/>
      <c r="O198" s="240"/>
      <c r="P198" s="121" t="str">
        <f t="shared" si="19"/>
        <v>Y</v>
      </c>
      <c r="Q198" s="122" t="str">
        <f t="shared" si="14"/>
        <v xml:space="preserve">Internal Expert Review
Internal Data Audit
</v>
      </c>
      <c r="R198" s="122" t="str">
        <f t="shared" si="15"/>
        <v xml:space="preserve">Senior manager
Director
</v>
      </c>
      <c r="S198" s="238"/>
      <c r="T198" s="367"/>
      <c r="U198" s="240"/>
      <c r="V198" s="2"/>
      <c r="W198" s="194"/>
      <c r="X198" s="195"/>
      <c r="Y198" s="195"/>
      <c r="Z198" s="195"/>
      <c r="AA198" s="195"/>
      <c r="AB198" s="195"/>
      <c r="AC198" s="195"/>
      <c r="AD198" s="195"/>
      <c r="AE198" s="195"/>
      <c r="AF198" s="195"/>
      <c r="AG198" s="195"/>
      <c r="AH198" s="195"/>
      <c r="AI198" s="196"/>
      <c r="AJ198" s="202"/>
      <c r="AK198" s="194" t="s">
        <v>1272</v>
      </c>
      <c r="AL198" s="195" t="s">
        <v>1273</v>
      </c>
      <c r="AM198" s="195" t="s">
        <v>1272</v>
      </c>
      <c r="AN198" s="195" t="s">
        <v>1272</v>
      </c>
      <c r="AO198" s="195" t="s">
        <v>1273</v>
      </c>
      <c r="AP198" s="195" t="s">
        <v>1273</v>
      </c>
      <c r="AQ198" s="195" t="s">
        <v>1273</v>
      </c>
      <c r="AR198" s="195" t="s">
        <v>1273</v>
      </c>
      <c r="AS198" s="195" t="s">
        <v>1273</v>
      </c>
      <c r="AT198" s="195" t="s">
        <v>1272</v>
      </c>
      <c r="AU198" s="195" t="s">
        <v>1272</v>
      </c>
      <c r="AV198" s="195" t="s">
        <v>1273</v>
      </c>
      <c r="AW198" s="196" t="s">
        <v>1273</v>
      </c>
    </row>
    <row r="199" spans="1:49" s="71" customFormat="1" ht="51" x14ac:dyDescent="0.2">
      <c r="A199" s="185">
        <v>176</v>
      </c>
      <c r="B199" s="181" t="str">
        <f ca="1">VLOOKUP($A199,Scoring!$A$15:$R$233,2,FALSE)</f>
        <v>RIIO-T2 Business Plan</v>
      </c>
      <c r="C199" s="181" t="str">
        <f ca="1">VLOOKUP($A199,Scoring!$A$15:$R$233,3,FALSE)</f>
        <v>C0.7_Non_Load_Master_Data
0</v>
      </c>
      <c r="D199" s="193"/>
      <c r="E199" s="120">
        <f>VLOOKUP($A199,Scoring!$A$16:$R$233,Scoring!$D$234,FALSE)</f>
        <v>2</v>
      </c>
      <c r="F199" s="193"/>
      <c r="G199" s="120">
        <f>VLOOKUP($A199,Scoring!$A$16:$R$233,Scoring!$P$234,FALSE)</f>
        <v>3</v>
      </c>
      <c r="H199" s="193"/>
      <c r="I199" s="120" t="str">
        <f ca="1">VLOOKUP($A199,Scoring!$A$16:$R$233,Scoring!$R$234,FALSE)</f>
        <v>M</v>
      </c>
      <c r="J199" s="123" t="str">
        <f t="shared" ref="J199:J235" si="20">IF(W199="","-",W199)</f>
        <v>-</v>
      </c>
      <c r="K199" s="122" t="str">
        <f t="shared" si="12"/>
        <v/>
      </c>
      <c r="L199" s="122" t="str">
        <f t="shared" si="13"/>
        <v/>
      </c>
      <c r="M199" s="238"/>
      <c r="N199" s="238"/>
      <c r="O199" s="240"/>
      <c r="P199" s="121" t="str">
        <f t="shared" ref="P199:P235" si="21">IF(AK199="","-",AK199)</f>
        <v>Y</v>
      </c>
      <c r="Q199" s="122" t="str">
        <f t="shared" si="14"/>
        <v xml:space="preserve">Internal Expert Review
</v>
      </c>
      <c r="R199" s="122" t="str">
        <f t="shared" si="15"/>
        <v xml:space="preserve">Senior manager
Director
</v>
      </c>
      <c r="S199" s="238"/>
      <c r="T199" s="367"/>
      <c r="U199" s="240"/>
      <c r="V199" s="2"/>
      <c r="W199" s="194"/>
      <c r="X199" s="195"/>
      <c r="Y199" s="195"/>
      <c r="Z199" s="195"/>
      <c r="AA199" s="195"/>
      <c r="AB199" s="195"/>
      <c r="AC199" s="195"/>
      <c r="AD199" s="195"/>
      <c r="AE199" s="195"/>
      <c r="AF199" s="195"/>
      <c r="AG199" s="195"/>
      <c r="AH199" s="195"/>
      <c r="AI199" s="196"/>
      <c r="AJ199" s="202"/>
      <c r="AK199" s="194" t="s">
        <v>1272</v>
      </c>
      <c r="AL199" s="195" t="s">
        <v>1273</v>
      </c>
      <c r="AM199" s="195" t="s">
        <v>1272</v>
      </c>
      <c r="AN199" s="195" t="s">
        <v>1273</v>
      </c>
      <c r="AO199" s="195" t="s">
        <v>1273</v>
      </c>
      <c r="AP199" s="195" t="s">
        <v>1273</v>
      </c>
      <c r="AQ199" s="195" t="s">
        <v>1273</v>
      </c>
      <c r="AR199" s="195" t="s">
        <v>1273</v>
      </c>
      <c r="AS199" s="195" t="s">
        <v>1273</v>
      </c>
      <c r="AT199" s="195" t="s">
        <v>1272</v>
      </c>
      <c r="AU199" s="195" t="s">
        <v>1272</v>
      </c>
      <c r="AV199" s="195" t="s">
        <v>1273</v>
      </c>
      <c r="AW199" s="196" t="s">
        <v>1273</v>
      </c>
    </row>
    <row r="200" spans="1:49" s="71" customFormat="1" ht="51" x14ac:dyDescent="0.2">
      <c r="A200" s="185">
        <v>177</v>
      </c>
      <c r="B200" s="181" t="str">
        <f ca="1">VLOOKUP($A200,Scoring!$A$15:$R$233,2,FALSE)</f>
        <v>RIIO-T2 Business Plan</v>
      </c>
      <c r="C200" s="181" t="str">
        <f ca="1">VLOOKUP($A200,Scoring!$A$15:$R$233,3,FALSE)</f>
        <v>C2.2a_Scheme_Summary_AP
0</v>
      </c>
      <c r="D200" s="193"/>
      <c r="E200" s="120">
        <f>VLOOKUP($A200,Scoring!$A$16:$R$233,Scoring!$D$234,FALSE)</f>
        <v>4</v>
      </c>
      <c r="F200" s="193"/>
      <c r="G200" s="120">
        <f>VLOOKUP($A200,Scoring!$A$16:$R$233,Scoring!$P$234,FALSE)</f>
        <v>3</v>
      </c>
      <c r="H200" s="193"/>
      <c r="I200" s="120" t="str">
        <f ca="1">VLOOKUP($A200,Scoring!$A$16:$R$233,Scoring!$R$234,FALSE)</f>
        <v>C</v>
      </c>
      <c r="J200" s="123" t="str">
        <f t="shared" si="20"/>
        <v>-</v>
      </c>
      <c r="K200" s="122" t="str">
        <f t="shared" si="12"/>
        <v/>
      </c>
      <c r="L200" s="122" t="str">
        <f t="shared" si="13"/>
        <v/>
      </c>
      <c r="M200" s="238"/>
      <c r="N200" s="238"/>
      <c r="O200" s="240"/>
      <c r="P200" s="121" t="str">
        <f t="shared" si="21"/>
        <v>Y</v>
      </c>
      <c r="Q200" s="122" t="str">
        <f t="shared" si="14"/>
        <v xml:space="preserve">Internal Expert Review
External Data Audit
</v>
      </c>
      <c r="R200" s="122" t="str">
        <f t="shared" si="15"/>
        <v xml:space="preserve">Senior manager
Director
</v>
      </c>
      <c r="S200" s="238" t="s">
        <v>1331</v>
      </c>
      <c r="T200" s="367">
        <v>43808</v>
      </c>
      <c r="U200" s="240" t="s">
        <v>1330</v>
      </c>
      <c r="V200" s="2"/>
      <c r="W200" s="194"/>
      <c r="X200" s="195"/>
      <c r="Y200" s="195"/>
      <c r="Z200" s="195"/>
      <c r="AA200" s="195"/>
      <c r="AB200" s="195"/>
      <c r="AC200" s="195"/>
      <c r="AD200" s="195"/>
      <c r="AE200" s="195"/>
      <c r="AF200" s="195"/>
      <c r="AG200" s="195"/>
      <c r="AH200" s="195"/>
      <c r="AI200" s="196"/>
      <c r="AJ200" s="202"/>
      <c r="AK200" s="194" t="s">
        <v>1272</v>
      </c>
      <c r="AL200" s="195" t="s">
        <v>1273</v>
      </c>
      <c r="AM200" s="195" t="s">
        <v>1272</v>
      </c>
      <c r="AN200" s="195" t="s">
        <v>1273</v>
      </c>
      <c r="AO200" s="195" t="s">
        <v>1273</v>
      </c>
      <c r="AP200" s="195" t="s">
        <v>1272</v>
      </c>
      <c r="AQ200" s="195" t="s">
        <v>1273</v>
      </c>
      <c r="AR200" s="195" t="s">
        <v>1273</v>
      </c>
      <c r="AS200" s="195" t="s">
        <v>1273</v>
      </c>
      <c r="AT200" s="195" t="s">
        <v>1272</v>
      </c>
      <c r="AU200" s="195" t="s">
        <v>1272</v>
      </c>
      <c r="AV200" s="195" t="s">
        <v>1273</v>
      </c>
      <c r="AW200" s="196" t="s">
        <v>1273</v>
      </c>
    </row>
    <row r="201" spans="1:49" s="71" customFormat="1" ht="51" x14ac:dyDescent="0.2">
      <c r="A201" s="185">
        <v>178</v>
      </c>
      <c r="B201" s="181" t="str">
        <f ca="1">VLOOKUP($A201,Scoring!$A$15:$R$233,2,FALSE)</f>
        <v>RIIO-T2 Business Plan</v>
      </c>
      <c r="C201" s="181" t="str">
        <f ca="1">VLOOKUP($A201,Scoring!$A$15:$R$233,3,FALSE)</f>
        <v>C2.2a_Scheme_Summary_CI
0</v>
      </c>
      <c r="D201" s="193"/>
      <c r="E201" s="120">
        <f>VLOOKUP($A201,Scoring!$A$16:$R$233,Scoring!$D$234,FALSE)</f>
        <v>4</v>
      </c>
      <c r="F201" s="193"/>
      <c r="G201" s="120">
        <f>VLOOKUP($A201,Scoring!$A$16:$R$233,Scoring!$P$234,FALSE)</f>
        <v>3</v>
      </c>
      <c r="H201" s="193"/>
      <c r="I201" s="120" t="str">
        <f ca="1">VLOOKUP($A201,Scoring!$A$16:$R$233,Scoring!$R$234,FALSE)</f>
        <v>C</v>
      </c>
      <c r="J201" s="123" t="str">
        <f t="shared" si="20"/>
        <v>-</v>
      </c>
      <c r="K201" s="122" t="str">
        <f t="shared" si="12"/>
        <v/>
      </c>
      <c r="L201" s="122" t="str">
        <f t="shared" si="13"/>
        <v/>
      </c>
      <c r="M201" s="238"/>
      <c r="N201" s="238"/>
      <c r="O201" s="240"/>
      <c r="P201" s="121" t="str">
        <f t="shared" si="21"/>
        <v>Y</v>
      </c>
      <c r="Q201" s="122" t="str">
        <f t="shared" si="14"/>
        <v xml:space="preserve">Internal Expert Review
Internal Data Audit
External Data Audit
</v>
      </c>
      <c r="R201" s="122" t="str">
        <f t="shared" si="15"/>
        <v xml:space="preserve">Senior manager
Director
</v>
      </c>
      <c r="S201" s="238" t="s">
        <v>1331</v>
      </c>
      <c r="T201" s="367">
        <v>43808</v>
      </c>
      <c r="U201" s="240" t="s">
        <v>1330</v>
      </c>
      <c r="V201" s="2"/>
      <c r="W201" s="194"/>
      <c r="X201" s="195"/>
      <c r="Y201" s="195"/>
      <c r="Z201" s="195"/>
      <c r="AA201" s="195"/>
      <c r="AB201" s="195"/>
      <c r="AC201" s="195"/>
      <c r="AD201" s="195"/>
      <c r="AE201" s="195"/>
      <c r="AF201" s="195"/>
      <c r="AG201" s="195"/>
      <c r="AH201" s="195"/>
      <c r="AI201" s="196"/>
      <c r="AJ201" s="202"/>
      <c r="AK201" s="194" t="s">
        <v>1272</v>
      </c>
      <c r="AL201" s="195" t="s">
        <v>1273</v>
      </c>
      <c r="AM201" s="195" t="s">
        <v>1272</v>
      </c>
      <c r="AN201" s="195" t="s">
        <v>1272</v>
      </c>
      <c r="AO201" s="195" t="s">
        <v>1273</v>
      </c>
      <c r="AP201" s="195" t="s">
        <v>1272</v>
      </c>
      <c r="AQ201" s="195" t="s">
        <v>1273</v>
      </c>
      <c r="AR201" s="195" t="s">
        <v>1273</v>
      </c>
      <c r="AS201" s="195" t="s">
        <v>1273</v>
      </c>
      <c r="AT201" s="195" t="s">
        <v>1272</v>
      </c>
      <c r="AU201" s="195" t="s">
        <v>1272</v>
      </c>
      <c r="AV201" s="195" t="s">
        <v>1273</v>
      </c>
      <c r="AW201" s="196" t="s">
        <v>1273</v>
      </c>
    </row>
    <row r="202" spans="1:49" s="71" customFormat="1" ht="51" x14ac:dyDescent="0.2">
      <c r="A202" s="185">
        <v>179</v>
      </c>
      <c r="B202" s="181" t="str">
        <f ca="1">VLOOKUP($A202,Scoring!$A$15:$R$233,2,FALSE)</f>
        <v>RIIO-T2 Business Plan</v>
      </c>
      <c r="C202" s="181" t="str">
        <f ca="1">VLOOKUP($A202,Scoring!$A$15:$R$233,3,FALSE)</f>
        <v>C2.4b_Asset_Cost_List
0</v>
      </c>
      <c r="D202" s="193"/>
      <c r="E202" s="120">
        <f>VLOOKUP($A202,Scoring!$A$16:$R$233,Scoring!$D$234,FALSE)</f>
        <v>1</v>
      </c>
      <c r="F202" s="193"/>
      <c r="G202" s="120">
        <f>VLOOKUP($A202,Scoring!$A$16:$R$233,Scoring!$P$234,FALSE)</f>
        <v>3</v>
      </c>
      <c r="H202" s="193"/>
      <c r="I202" s="120" t="str">
        <f ca="1">VLOOKUP($A202,Scoring!$A$16:$R$233,Scoring!$R$234,FALSE)</f>
        <v>L</v>
      </c>
      <c r="J202" s="123" t="str">
        <f t="shared" si="20"/>
        <v>-</v>
      </c>
      <c r="K202" s="122" t="str">
        <f t="shared" si="12"/>
        <v/>
      </c>
      <c r="L202" s="122" t="str">
        <f t="shared" si="13"/>
        <v/>
      </c>
      <c r="M202" s="238"/>
      <c r="N202" s="238"/>
      <c r="O202" s="240"/>
      <c r="P202" s="121" t="str">
        <f t="shared" si="21"/>
        <v>Y</v>
      </c>
      <c r="Q202" s="122" t="str">
        <f t="shared" si="14"/>
        <v xml:space="preserve">Internal Expert Review
</v>
      </c>
      <c r="R202" s="122" t="str">
        <f t="shared" si="15"/>
        <v xml:space="preserve">Senior manager
Director
</v>
      </c>
      <c r="S202" s="238"/>
      <c r="T202" s="367"/>
      <c r="U202" s="240"/>
      <c r="V202" s="2"/>
      <c r="W202" s="194"/>
      <c r="X202" s="195"/>
      <c r="Y202" s="195"/>
      <c r="Z202" s="195"/>
      <c r="AA202" s="195"/>
      <c r="AB202" s="195"/>
      <c r="AC202" s="195"/>
      <c r="AD202" s="195"/>
      <c r="AE202" s="195"/>
      <c r="AF202" s="195"/>
      <c r="AG202" s="195"/>
      <c r="AH202" s="195"/>
      <c r="AI202" s="196"/>
      <c r="AJ202" s="202"/>
      <c r="AK202" s="194" t="s">
        <v>1272</v>
      </c>
      <c r="AL202" s="195" t="s">
        <v>1273</v>
      </c>
      <c r="AM202" s="195" t="s">
        <v>1272</v>
      </c>
      <c r="AN202" s="195" t="s">
        <v>1273</v>
      </c>
      <c r="AO202" s="195" t="s">
        <v>1273</v>
      </c>
      <c r="AP202" s="195" t="s">
        <v>1273</v>
      </c>
      <c r="AQ202" s="195" t="s">
        <v>1273</v>
      </c>
      <c r="AR202" s="195" t="s">
        <v>1273</v>
      </c>
      <c r="AS202" s="195" t="s">
        <v>1273</v>
      </c>
      <c r="AT202" s="195" t="s">
        <v>1272</v>
      </c>
      <c r="AU202" s="195" t="s">
        <v>1272</v>
      </c>
      <c r="AV202" s="195" t="s">
        <v>1273</v>
      </c>
      <c r="AW202" s="196" t="s">
        <v>1273</v>
      </c>
    </row>
    <row r="203" spans="1:49" s="71" customFormat="1" ht="51" x14ac:dyDescent="0.2">
      <c r="A203" s="185">
        <v>180</v>
      </c>
      <c r="B203" s="181" t="str">
        <f ca="1">VLOOKUP($A203,Scoring!$A$15:$R$233,2,FALSE)</f>
        <v>RIIO-T2 Business Plan</v>
      </c>
      <c r="C203" s="181" t="str">
        <f ca="1">VLOOKUP($A203,Scoring!$A$15:$R$233,3,FALSE)</f>
        <v>C2.5_Scheme_Asset_Breakdown
0</v>
      </c>
      <c r="D203" s="193"/>
      <c r="E203" s="120">
        <f>VLOOKUP($A203,Scoring!$A$16:$R$233,Scoring!$D$234,FALSE)</f>
        <v>4</v>
      </c>
      <c r="F203" s="193"/>
      <c r="G203" s="120">
        <f>VLOOKUP($A203,Scoring!$A$16:$R$233,Scoring!$P$234,FALSE)</f>
        <v>3</v>
      </c>
      <c r="H203" s="193"/>
      <c r="I203" s="120" t="str">
        <f ca="1">VLOOKUP($A203,Scoring!$A$16:$R$233,Scoring!$R$234,FALSE)</f>
        <v>C</v>
      </c>
      <c r="J203" s="123" t="str">
        <f t="shared" si="20"/>
        <v>-</v>
      </c>
      <c r="K203" s="122" t="str">
        <f t="shared" si="12"/>
        <v/>
      </c>
      <c r="L203" s="122" t="str">
        <f t="shared" si="13"/>
        <v/>
      </c>
      <c r="M203" s="238"/>
      <c r="N203" s="238"/>
      <c r="O203" s="240"/>
      <c r="P203" s="121" t="str">
        <f t="shared" si="21"/>
        <v>Y</v>
      </c>
      <c r="Q203" s="122" t="str">
        <f t="shared" si="14"/>
        <v xml:space="preserve">Internal Expert Review
External Data Audit
</v>
      </c>
      <c r="R203" s="122" t="str">
        <f t="shared" si="15"/>
        <v xml:space="preserve">Senior manager
Director
</v>
      </c>
      <c r="S203" s="238" t="s">
        <v>1331</v>
      </c>
      <c r="T203" s="367">
        <v>43808</v>
      </c>
      <c r="U203" s="240" t="s">
        <v>1330</v>
      </c>
      <c r="V203" s="2"/>
      <c r="W203" s="194"/>
      <c r="X203" s="195"/>
      <c r="Y203" s="195"/>
      <c r="Z203" s="195"/>
      <c r="AA203" s="195"/>
      <c r="AB203" s="195"/>
      <c r="AC203" s="195"/>
      <c r="AD203" s="195"/>
      <c r="AE203" s="195"/>
      <c r="AF203" s="195"/>
      <c r="AG203" s="195"/>
      <c r="AH203" s="195"/>
      <c r="AI203" s="196"/>
      <c r="AJ203" s="202"/>
      <c r="AK203" s="194" t="s">
        <v>1272</v>
      </c>
      <c r="AL203" s="195" t="s">
        <v>1273</v>
      </c>
      <c r="AM203" s="195" t="s">
        <v>1272</v>
      </c>
      <c r="AN203" s="195" t="s">
        <v>1273</v>
      </c>
      <c r="AO203" s="195" t="s">
        <v>1273</v>
      </c>
      <c r="AP203" s="195" t="s">
        <v>1272</v>
      </c>
      <c r="AQ203" s="195" t="s">
        <v>1273</v>
      </c>
      <c r="AR203" s="195" t="s">
        <v>1273</v>
      </c>
      <c r="AS203" s="195" t="s">
        <v>1273</v>
      </c>
      <c r="AT203" s="195" t="s">
        <v>1272</v>
      </c>
      <c r="AU203" s="195" t="s">
        <v>1272</v>
      </c>
      <c r="AV203" s="195" t="s">
        <v>1273</v>
      </c>
      <c r="AW203" s="196" t="s">
        <v>1273</v>
      </c>
    </row>
    <row r="204" spans="1:49" s="71" customFormat="1" ht="51" x14ac:dyDescent="0.2">
      <c r="A204" s="185">
        <v>181</v>
      </c>
      <c r="B204" s="181" t="str">
        <f ca="1">VLOOKUP($A204,Scoring!$A$15:$R$233,2,FALSE)</f>
        <v>RIIO-T2 Business Plan</v>
      </c>
      <c r="C204" s="181" t="str">
        <f ca="1">VLOOKUP($A204,Scoring!$A$15:$R$233,3,FALSE)</f>
        <v>C2.5a_Scheme_Asset_Breakdown
0</v>
      </c>
      <c r="D204" s="193"/>
      <c r="E204" s="120">
        <f>VLOOKUP($A204,Scoring!$A$16:$R$233,Scoring!$D$234,FALSE)</f>
        <v>4</v>
      </c>
      <c r="F204" s="193"/>
      <c r="G204" s="120">
        <f>VLOOKUP($A204,Scoring!$A$16:$R$233,Scoring!$P$234,FALSE)</f>
        <v>3</v>
      </c>
      <c r="H204" s="193"/>
      <c r="I204" s="120" t="str">
        <f ca="1">VLOOKUP($A204,Scoring!$A$16:$R$233,Scoring!$R$234,FALSE)</f>
        <v>C</v>
      </c>
      <c r="J204" s="123" t="str">
        <f t="shared" si="20"/>
        <v>-</v>
      </c>
      <c r="K204" s="122" t="str">
        <f t="shared" si="12"/>
        <v/>
      </c>
      <c r="L204" s="122" t="str">
        <f t="shared" si="13"/>
        <v/>
      </c>
      <c r="M204" s="238"/>
      <c r="N204" s="238"/>
      <c r="O204" s="240"/>
      <c r="P204" s="121" t="str">
        <f t="shared" si="21"/>
        <v>Y</v>
      </c>
      <c r="Q204" s="122" t="str">
        <f t="shared" si="14"/>
        <v xml:space="preserve">Internal Expert Review
External Data Audit
</v>
      </c>
      <c r="R204" s="122" t="str">
        <f t="shared" si="15"/>
        <v xml:space="preserve">Senior manager
Director
</v>
      </c>
      <c r="S204" s="238" t="s">
        <v>1331</v>
      </c>
      <c r="T204" s="367">
        <v>43808</v>
      </c>
      <c r="U204" s="240" t="s">
        <v>1330</v>
      </c>
      <c r="V204" s="2"/>
      <c r="W204" s="194"/>
      <c r="X204" s="195"/>
      <c r="Y204" s="195"/>
      <c r="Z204" s="195"/>
      <c r="AA204" s="195"/>
      <c r="AB204" s="195"/>
      <c r="AC204" s="195"/>
      <c r="AD204" s="195"/>
      <c r="AE204" s="195"/>
      <c r="AF204" s="195"/>
      <c r="AG204" s="195"/>
      <c r="AH204" s="195"/>
      <c r="AI204" s="196"/>
      <c r="AJ204" s="202"/>
      <c r="AK204" s="194" t="s">
        <v>1272</v>
      </c>
      <c r="AL204" s="195" t="s">
        <v>1273</v>
      </c>
      <c r="AM204" s="195" t="s">
        <v>1272</v>
      </c>
      <c r="AN204" s="195" t="s">
        <v>1273</v>
      </c>
      <c r="AO204" s="195" t="s">
        <v>1273</v>
      </c>
      <c r="AP204" s="195" t="s">
        <v>1272</v>
      </c>
      <c r="AQ204" s="195" t="s">
        <v>1273</v>
      </c>
      <c r="AR204" s="195" t="s">
        <v>1273</v>
      </c>
      <c r="AS204" s="195" t="s">
        <v>1273</v>
      </c>
      <c r="AT204" s="195" t="s">
        <v>1272</v>
      </c>
      <c r="AU204" s="195" t="s">
        <v>1272</v>
      </c>
      <c r="AV204" s="195" t="s">
        <v>1273</v>
      </c>
      <c r="AW204" s="196" t="s">
        <v>1273</v>
      </c>
    </row>
    <row r="205" spans="1:49" s="71" customFormat="1" ht="51" x14ac:dyDescent="0.2">
      <c r="A205" s="185">
        <v>182</v>
      </c>
      <c r="B205" s="181" t="str">
        <f ca="1">VLOOKUP($A205,Scoring!$A$15:$R$233,2,FALSE)</f>
        <v>RIIO-T2 Business Plan</v>
      </c>
      <c r="C205" s="181" t="str">
        <f ca="1">VLOOKUP($A205,Scoring!$A$15:$R$233,3,FALSE)</f>
        <v>C2.7_Replacement
0</v>
      </c>
      <c r="D205" s="193"/>
      <c r="E205" s="120">
        <f>VLOOKUP($A205,Scoring!$A$16:$R$233,Scoring!$D$234,FALSE)</f>
        <v>4</v>
      </c>
      <c r="F205" s="193"/>
      <c r="G205" s="120">
        <f>VLOOKUP($A205,Scoring!$A$16:$R$233,Scoring!$P$234,FALSE)</f>
        <v>3</v>
      </c>
      <c r="H205" s="193"/>
      <c r="I205" s="120" t="str">
        <f ca="1">VLOOKUP($A205,Scoring!$A$16:$R$233,Scoring!$R$234,FALSE)</f>
        <v>C</v>
      </c>
      <c r="J205" s="123" t="str">
        <f t="shared" si="20"/>
        <v>-</v>
      </c>
      <c r="K205" s="122" t="str">
        <f t="shared" si="12"/>
        <v/>
      </c>
      <c r="L205" s="122" t="str">
        <f t="shared" si="13"/>
        <v/>
      </c>
      <c r="M205" s="238"/>
      <c r="N205" s="238"/>
      <c r="O205" s="240"/>
      <c r="P205" s="121" t="str">
        <f t="shared" si="21"/>
        <v>Y</v>
      </c>
      <c r="Q205" s="122" t="str">
        <f t="shared" si="14"/>
        <v xml:space="preserve">Internal Expert Review
External Data Audit
</v>
      </c>
      <c r="R205" s="122" t="str">
        <f t="shared" si="15"/>
        <v xml:space="preserve">Senior manager
Director
</v>
      </c>
      <c r="S205" s="238" t="s">
        <v>1331</v>
      </c>
      <c r="T205" s="367">
        <v>43808</v>
      </c>
      <c r="U205" s="240" t="s">
        <v>1330</v>
      </c>
      <c r="V205" s="2"/>
      <c r="W205" s="194"/>
      <c r="X205" s="195"/>
      <c r="Y205" s="195"/>
      <c r="Z205" s="195"/>
      <c r="AA205" s="195"/>
      <c r="AB205" s="195"/>
      <c r="AC205" s="195"/>
      <c r="AD205" s="195"/>
      <c r="AE205" s="195"/>
      <c r="AF205" s="195"/>
      <c r="AG205" s="195"/>
      <c r="AH205" s="195"/>
      <c r="AI205" s="196"/>
      <c r="AJ205" s="202"/>
      <c r="AK205" s="194" t="s">
        <v>1272</v>
      </c>
      <c r="AL205" s="195" t="s">
        <v>1273</v>
      </c>
      <c r="AM205" s="195" t="s">
        <v>1272</v>
      </c>
      <c r="AN205" s="195" t="s">
        <v>1273</v>
      </c>
      <c r="AO205" s="195" t="s">
        <v>1273</v>
      </c>
      <c r="AP205" s="195" t="s">
        <v>1272</v>
      </c>
      <c r="AQ205" s="195" t="s">
        <v>1273</v>
      </c>
      <c r="AR205" s="195" t="s">
        <v>1273</v>
      </c>
      <c r="AS205" s="195" t="s">
        <v>1273</v>
      </c>
      <c r="AT205" s="195" t="s">
        <v>1272</v>
      </c>
      <c r="AU205" s="195" t="s">
        <v>1272</v>
      </c>
      <c r="AV205" s="195" t="s">
        <v>1273</v>
      </c>
      <c r="AW205" s="196" t="s">
        <v>1273</v>
      </c>
    </row>
    <row r="206" spans="1:49" s="71" customFormat="1" ht="51" x14ac:dyDescent="0.2">
      <c r="A206" s="185">
        <v>183</v>
      </c>
      <c r="B206" s="181" t="str">
        <f ca="1">VLOOKUP($A206,Scoring!$A$15:$R$233,2,FALSE)</f>
        <v>RIIO-T2 Business Plan</v>
      </c>
      <c r="C206" s="181" t="str">
        <f ca="1">VLOOKUP($A206,Scoring!$A$15:$R$233,3,FALSE)</f>
        <v>C2.8_Refurb_Major
0</v>
      </c>
      <c r="D206" s="193"/>
      <c r="E206" s="120">
        <f>VLOOKUP($A206,Scoring!$A$16:$R$233,Scoring!$D$234,FALSE)</f>
        <v>3</v>
      </c>
      <c r="F206" s="193"/>
      <c r="G206" s="120">
        <f>VLOOKUP($A206,Scoring!$A$16:$R$233,Scoring!$P$234,FALSE)</f>
        <v>3</v>
      </c>
      <c r="H206" s="193"/>
      <c r="I206" s="120" t="str">
        <f ca="1">VLOOKUP($A206,Scoring!$A$16:$R$233,Scoring!$R$234,FALSE)</f>
        <v>H</v>
      </c>
      <c r="J206" s="123" t="str">
        <f t="shared" si="20"/>
        <v>-</v>
      </c>
      <c r="K206" s="122" t="str">
        <f t="shared" si="12"/>
        <v/>
      </c>
      <c r="L206" s="122" t="str">
        <f t="shared" si="13"/>
        <v/>
      </c>
      <c r="M206" s="238"/>
      <c r="N206" s="238"/>
      <c r="O206" s="240"/>
      <c r="P206" s="121" t="str">
        <f t="shared" si="21"/>
        <v>Y</v>
      </c>
      <c r="Q206" s="122" t="str">
        <f t="shared" si="14"/>
        <v xml:space="preserve">Internal Expert Review
Internal Data Audit
</v>
      </c>
      <c r="R206" s="122" t="str">
        <f t="shared" si="15"/>
        <v xml:space="preserve">Senior manager
Director
</v>
      </c>
      <c r="S206" s="238" t="s">
        <v>1331</v>
      </c>
      <c r="T206" s="367">
        <v>43808</v>
      </c>
      <c r="U206" s="240" t="s">
        <v>1330</v>
      </c>
      <c r="V206" s="2"/>
      <c r="W206" s="194"/>
      <c r="X206" s="195"/>
      <c r="Y206" s="195"/>
      <c r="Z206" s="195"/>
      <c r="AA206" s="195"/>
      <c r="AB206" s="195"/>
      <c r="AC206" s="195"/>
      <c r="AD206" s="195"/>
      <c r="AE206" s="195"/>
      <c r="AF206" s="195"/>
      <c r="AG206" s="195"/>
      <c r="AH206" s="195"/>
      <c r="AI206" s="196"/>
      <c r="AJ206" s="202"/>
      <c r="AK206" s="194" t="s">
        <v>1272</v>
      </c>
      <c r="AL206" s="195" t="s">
        <v>1273</v>
      </c>
      <c r="AM206" s="195" t="s">
        <v>1272</v>
      </c>
      <c r="AN206" s="195" t="s">
        <v>1272</v>
      </c>
      <c r="AO206" s="195" t="s">
        <v>1273</v>
      </c>
      <c r="AP206" s="195" t="s">
        <v>1273</v>
      </c>
      <c r="AQ206" s="195" t="s">
        <v>1273</v>
      </c>
      <c r="AR206" s="195" t="s">
        <v>1273</v>
      </c>
      <c r="AS206" s="195" t="s">
        <v>1273</v>
      </c>
      <c r="AT206" s="195" t="s">
        <v>1272</v>
      </c>
      <c r="AU206" s="195" t="s">
        <v>1272</v>
      </c>
      <c r="AV206" s="195" t="s">
        <v>1273</v>
      </c>
      <c r="AW206" s="196" t="s">
        <v>1273</v>
      </c>
    </row>
    <row r="207" spans="1:49" s="71" customFormat="1" ht="51" x14ac:dyDescent="0.2">
      <c r="A207" s="185">
        <v>184</v>
      </c>
      <c r="B207" s="181" t="str">
        <f ca="1">VLOOKUP($A207,Scoring!$A$15:$R$233,2,FALSE)</f>
        <v>RIIO-T2 Business Plan</v>
      </c>
      <c r="C207" s="181" t="str">
        <f ca="1">VLOOKUP($A207,Scoring!$A$15:$R$233,3,FALSE)</f>
        <v>C2.9_Refurb_Minor
0</v>
      </c>
      <c r="D207" s="193"/>
      <c r="E207" s="120">
        <f>VLOOKUP($A207,Scoring!$A$16:$R$233,Scoring!$D$234,FALSE)</f>
        <v>3</v>
      </c>
      <c r="F207" s="193"/>
      <c r="G207" s="120">
        <f>VLOOKUP($A207,Scoring!$A$16:$R$233,Scoring!$P$234,FALSE)</f>
        <v>3</v>
      </c>
      <c r="H207" s="193"/>
      <c r="I207" s="120" t="str">
        <f ca="1">VLOOKUP($A207,Scoring!$A$16:$R$233,Scoring!$R$234,FALSE)</f>
        <v>H</v>
      </c>
      <c r="J207" s="123" t="str">
        <f t="shared" si="20"/>
        <v>-</v>
      </c>
      <c r="K207" s="122" t="str">
        <f t="shared" si="12"/>
        <v/>
      </c>
      <c r="L207" s="122" t="str">
        <f t="shared" si="13"/>
        <v/>
      </c>
      <c r="M207" s="238"/>
      <c r="N207" s="238"/>
      <c r="O207" s="240"/>
      <c r="P207" s="121" t="str">
        <f t="shared" si="21"/>
        <v>Y</v>
      </c>
      <c r="Q207" s="122" t="str">
        <f t="shared" si="14"/>
        <v xml:space="preserve">Internal Expert Review
Internal Data Audit
</v>
      </c>
      <c r="R207" s="122" t="str">
        <f t="shared" si="15"/>
        <v xml:space="preserve">Senior manager
Director
</v>
      </c>
      <c r="S207" s="238" t="s">
        <v>1331</v>
      </c>
      <c r="T207" s="367">
        <v>43808</v>
      </c>
      <c r="U207" s="240" t="s">
        <v>1330</v>
      </c>
      <c r="V207" s="2"/>
      <c r="W207" s="194"/>
      <c r="X207" s="195"/>
      <c r="Y207" s="195"/>
      <c r="Z207" s="195"/>
      <c r="AA207" s="195"/>
      <c r="AB207" s="195"/>
      <c r="AC207" s="195"/>
      <c r="AD207" s="195"/>
      <c r="AE207" s="195"/>
      <c r="AF207" s="195"/>
      <c r="AG207" s="195"/>
      <c r="AH207" s="195"/>
      <c r="AI207" s="196"/>
      <c r="AJ207" s="202"/>
      <c r="AK207" s="194" t="s">
        <v>1272</v>
      </c>
      <c r="AL207" s="195" t="s">
        <v>1273</v>
      </c>
      <c r="AM207" s="195" t="s">
        <v>1272</v>
      </c>
      <c r="AN207" s="195" t="s">
        <v>1272</v>
      </c>
      <c r="AO207" s="195" t="s">
        <v>1273</v>
      </c>
      <c r="AP207" s="195" t="s">
        <v>1273</v>
      </c>
      <c r="AQ207" s="195" t="s">
        <v>1273</v>
      </c>
      <c r="AR207" s="195" t="s">
        <v>1273</v>
      </c>
      <c r="AS207" s="195" t="s">
        <v>1273</v>
      </c>
      <c r="AT207" s="195" t="s">
        <v>1272</v>
      </c>
      <c r="AU207" s="195" t="s">
        <v>1272</v>
      </c>
      <c r="AV207" s="195" t="s">
        <v>1273</v>
      </c>
      <c r="AW207" s="196" t="s">
        <v>1273</v>
      </c>
    </row>
    <row r="208" spans="1:49" s="71" customFormat="1" ht="51" x14ac:dyDescent="0.2">
      <c r="A208" s="185">
        <v>185</v>
      </c>
      <c r="B208" s="181" t="str">
        <f ca="1">VLOOKUP($A208,Scoring!$A$15:$R$233,2,FALSE)</f>
        <v>RIIO-T2 Business Plan</v>
      </c>
      <c r="C208" s="181" t="str">
        <f ca="1">VLOOKUP($A208,Scoring!$A$15:$R$233,3,FALSE)</f>
        <v>C2.10_Decommissioning
0</v>
      </c>
      <c r="D208" s="193"/>
      <c r="E208" s="120">
        <f>VLOOKUP($A208,Scoring!$A$16:$R$233,Scoring!$D$234,FALSE)</f>
        <v>3</v>
      </c>
      <c r="F208" s="193"/>
      <c r="G208" s="120">
        <f>VLOOKUP($A208,Scoring!$A$16:$R$233,Scoring!$P$234,FALSE)</f>
        <v>3</v>
      </c>
      <c r="H208" s="193"/>
      <c r="I208" s="120" t="str">
        <f ca="1">VLOOKUP($A208,Scoring!$A$16:$R$233,Scoring!$R$234,FALSE)</f>
        <v>H</v>
      </c>
      <c r="J208" s="123" t="str">
        <f t="shared" si="20"/>
        <v>-</v>
      </c>
      <c r="K208" s="122" t="str">
        <f t="shared" si="12"/>
        <v/>
      </c>
      <c r="L208" s="122" t="str">
        <f t="shared" si="13"/>
        <v/>
      </c>
      <c r="M208" s="238"/>
      <c r="N208" s="238"/>
      <c r="O208" s="240"/>
      <c r="P208" s="121" t="str">
        <f t="shared" si="21"/>
        <v>Y</v>
      </c>
      <c r="Q208" s="122" t="str">
        <f t="shared" si="14"/>
        <v xml:space="preserve">Internal Expert Review
External Data Audit
</v>
      </c>
      <c r="R208" s="122" t="str">
        <f t="shared" si="15"/>
        <v xml:space="preserve">Senior manager
Director
</v>
      </c>
      <c r="S208" s="238" t="s">
        <v>1331</v>
      </c>
      <c r="T208" s="367">
        <v>43808</v>
      </c>
      <c r="U208" s="240" t="s">
        <v>1330</v>
      </c>
      <c r="V208" s="2"/>
      <c r="W208" s="194"/>
      <c r="X208" s="195"/>
      <c r="Y208" s="195"/>
      <c r="Z208" s="195"/>
      <c r="AA208" s="195"/>
      <c r="AB208" s="195"/>
      <c r="AC208" s="195"/>
      <c r="AD208" s="195"/>
      <c r="AE208" s="195"/>
      <c r="AF208" s="195"/>
      <c r="AG208" s="195"/>
      <c r="AH208" s="195"/>
      <c r="AI208" s="196"/>
      <c r="AJ208" s="202"/>
      <c r="AK208" s="194" t="s">
        <v>1272</v>
      </c>
      <c r="AL208" s="195" t="s">
        <v>1273</v>
      </c>
      <c r="AM208" s="195" t="s">
        <v>1272</v>
      </c>
      <c r="AN208" s="195" t="s">
        <v>1273</v>
      </c>
      <c r="AO208" s="195" t="s">
        <v>1273</v>
      </c>
      <c r="AP208" s="195" t="s">
        <v>1272</v>
      </c>
      <c r="AQ208" s="195" t="s">
        <v>1273</v>
      </c>
      <c r="AR208" s="195" t="s">
        <v>1273</v>
      </c>
      <c r="AS208" s="195" t="s">
        <v>1273</v>
      </c>
      <c r="AT208" s="195" t="s">
        <v>1272</v>
      </c>
      <c r="AU208" s="195" t="s">
        <v>1272</v>
      </c>
      <c r="AV208" s="195" t="s">
        <v>1273</v>
      </c>
      <c r="AW208" s="196" t="s">
        <v>1273</v>
      </c>
    </row>
    <row r="209" spans="1:49" s="71" customFormat="1" ht="51" x14ac:dyDescent="0.2">
      <c r="A209" s="185">
        <v>186</v>
      </c>
      <c r="B209" s="181" t="str">
        <f ca="1">VLOOKUP($A209,Scoring!$A$15:$R$233,2,FALSE)</f>
        <v>RIIO-T2 Business Plan</v>
      </c>
      <c r="C209" s="181" t="str">
        <f ca="1">VLOOKUP($A209,Scoring!$A$15:$R$233,3,FALSE)</f>
        <v>C2.11_Spares
0</v>
      </c>
      <c r="D209" s="193"/>
      <c r="E209" s="120">
        <f>VLOOKUP($A209,Scoring!$A$16:$R$233,Scoring!$D$234,FALSE)</f>
        <v>3</v>
      </c>
      <c r="F209" s="193"/>
      <c r="G209" s="120">
        <f>VLOOKUP($A209,Scoring!$A$16:$R$233,Scoring!$P$234,FALSE)</f>
        <v>3</v>
      </c>
      <c r="H209" s="193"/>
      <c r="I209" s="120" t="str">
        <f ca="1">VLOOKUP($A209,Scoring!$A$16:$R$233,Scoring!$R$234,FALSE)</f>
        <v>H</v>
      </c>
      <c r="J209" s="123" t="str">
        <f t="shared" si="20"/>
        <v>-</v>
      </c>
      <c r="K209" s="122" t="str">
        <f t="shared" si="12"/>
        <v/>
      </c>
      <c r="L209" s="122" t="str">
        <f t="shared" si="13"/>
        <v/>
      </c>
      <c r="M209" s="238"/>
      <c r="N209" s="238"/>
      <c r="O209" s="240"/>
      <c r="P209" s="121" t="str">
        <f t="shared" si="21"/>
        <v>Y</v>
      </c>
      <c r="Q209" s="122" t="str">
        <f t="shared" si="14"/>
        <v xml:space="preserve">Internal Expert Review
External Data Audit
</v>
      </c>
      <c r="R209" s="122" t="str">
        <f t="shared" si="15"/>
        <v xml:space="preserve">Senior manager
Director
</v>
      </c>
      <c r="S209" s="238" t="s">
        <v>1331</v>
      </c>
      <c r="T209" s="367">
        <v>43808</v>
      </c>
      <c r="U209" s="240" t="s">
        <v>1330</v>
      </c>
      <c r="V209" s="2"/>
      <c r="W209" s="194"/>
      <c r="X209" s="195"/>
      <c r="Y209" s="195"/>
      <c r="Z209" s="195"/>
      <c r="AA209" s="195"/>
      <c r="AB209" s="195"/>
      <c r="AC209" s="195"/>
      <c r="AD209" s="195"/>
      <c r="AE209" s="195"/>
      <c r="AF209" s="195"/>
      <c r="AG209" s="195"/>
      <c r="AH209" s="195"/>
      <c r="AI209" s="196"/>
      <c r="AJ209" s="202"/>
      <c r="AK209" s="194" t="s">
        <v>1272</v>
      </c>
      <c r="AL209" s="195" t="s">
        <v>1273</v>
      </c>
      <c r="AM209" s="195" t="s">
        <v>1272</v>
      </c>
      <c r="AN209" s="195" t="s">
        <v>1273</v>
      </c>
      <c r="AO209" s="195" t="s">
        <v>1273</v>
      </c>
      <c r="AP209" s="195" t="s">
        <v>1272</v>
      </c>
      <c r="AQ209" s="195" t="s">
        <v>1273</v>
      </c>
      <c r="AR209" s="195" t="s">
        <v>1273</v>
      </c>
      <c r="AS209" s="195" t="s">
        <v>1273</v>
      </c>
      <c r="AT209" s="195" t="s">
        <v>1272</v>
      </c>
      <c r="AU209" s="195" t="s">
        <v>1272</v>
      </c>
      <c r="AV209" s="195" t="s">
        <v>1273</v>
      </c>
      <c r="AW209" s="196" t="s">
        <v>1273</v>
      </c>
    </row>
    <row r="210" spans="1:49" s="71" customFormat="1" ht="51" x14ac:dyDescent="0.2">
      <c r="A210" s="185">
        <v>187</v>
      </c>
      <c r="B210" s="181" t="str">
        <f ca="1">VLOOKUP($A210,Scoring!$A$15:$R$233,2,FALSE)</f>
        <v>RIIO-T2 Business Plan</v>
      </c>
      <c r="C210" s="181" t="str">
        <f ca="1">VLOOKUP($A210,Scoring!$A$15:$R$233,3,FALSE)</f>
        <v>C2.12_Black_Start
0</v>
      </c>
      <c r="D210" s="193"/>
      <c r="E210" s="120">
        <f>VLOOKUP($A210,Scoring!$A$16:$R$233,Scoring!$D$234,FALSE)</f>
        <v>3</v>
      </c>
      <c r="F210" s="193"/>
      <c r="G210" s="120">
        <f>VLOOKUP($A210,Scoring!$A$16:$R$233,Scoring!$P$234,FALSE)</f>
        <v>3</v>
      </c>
      <c r="H210" s="193"/>
      <c r="I210" s="120" t="str">
        <f ca="1">VLOOKUP($A210,Scoring!$A$16:$R$233,Scoring!$R$234,FALSE)</f>
        <v>H</v>
      </c>
      <c r="J210" s="123" t="str">
        <f t="shared" si="20"/>
        <v>-</v>
      </c>
      <c r="K210" s="122" t="str">
        <f t="shared" si="12"/>
        <v/>
      </c>
      <c r="L210" s="122" t="str">
        <f t="shared" si="13"/>
        <v/>
      </c>
      <c r="M210" s="238"/>
      <c r="N210" s="238"/>
      <c r="O210" s="240"/>
      <c r="P210" s="121" t="str">
        <f t="shared" si="21"/>
        <v>Y</v>
      </c>
      <c r="Q210" s="122" t="str">
        <f t="shared" si="14"/>
        <v xml:space="preserve">Internal Expert Review
External Data Audit
</v>
      </c>
      <c r="R210" s="122" t="str">
        <f t="shared" si="15"/>
        <v xml:space="preserve">Senior manager
Director
</v>
      </c>
      <c r="S210" s="238" t="s">
        <v>1331</v>
      </c>
      <c r="T210" s="367">
        <v>43808</v>
      </c>
      <c r="U210" s="240" t="s">
        <v>1330</v>
      </c>
      <c r="V210" s="2"/>
      <c r="W210" s="194"/>
      <c r="X210" s="195"/>
      <c r="Y210" s="195"/>
      <c r="Z210" s="195"/>
      <c r="AA210" s="195"/>
      <c r="AB210" s="195"/>
      <c r="AC210" s="195"/>
      <c r="AD210" s="195"/>
      <c r="AE210" s="195"/>
      <c r="AF210" s="195"/>
      <c r="AG210" s="195"/>
      <c r="AH210" s="195"/>
      <c r="AI210" s="196"/>
      <c r="AJ210" s="202"/>
      <c r="AK210" s="194" t="s">
        <v>1272</v>
      </c>
      <c r="AL210" s="195" t="s">
        <v>1273</v>
      </c>
      <c r="AM210" s="195" t="s">
        <v>1272</v>
      </c>
      <c r="AN210" s="195" t="s">
        <v>1273</v>
      </c>
      <c r="AO210" s="195" t="s">
        <v>1273</v>
      </c>
      <c r="AP210" s="195" t="s">
        <v>1272</v>
      </c>
      <c r="AQ210" s="195" t="s">
        <v>1273</v>
      </c>
      <c r="AR210" s="195" t="s">
        <v>1273</v>
      </c>
      <c r="AS210" s="195" t="s">
        <v>1273</v>
      </c>
      <c r="AT210" s="195" t="s">
        <v>1272</v>
      </c>
      <c r="AU210" s="195" t="s">
        <v>1272</v>
      </c>
      <c r="AV210" s="195" t="s">
        <v>1273</v>
      </c>
      <c r="AW210" s="196" t="s">
        <v>1273</v>
      </c>
    </row>
    <row r="211" spans="1:49" s="71" customFormat="1" ht="51" x14ac:dyDescent="0.2">
      <c r="A211" s="185">
        <v>188</v>
      </c>
      <c r="B211" s="181" t="str">
        <f ca="1">VLOOKUP($A211,Scoring!$A$15:$R$233,2,FALSE)</f>
        <v>RIIO-T2 Business Plan</v>
      </c>
      <c r="C211" s="181" t="str">
        <f ca="1">VLOOKUP($A211,Scoring!$A$15:$R$233,3,FALSE)</f>
        <v>C2.13_Losses
0</v>
      </c>
      <c r="D211" s="193"/>
      <c r="E211" s="120">
        <f>VLOOKUP($A211,Scoring!$A$16:$R$233,Scoring!$D$234,FALSE)</f>
        <v>2</v>
      </c>
      <c r="F211" s="193"/>
      <c r="G211" s="120">
        <f>VLOOKUP($A211,Scoring!$A$16:$R$233,Scoring!$P$234,FALSE)</f>
        <v>2</v>
      </c>
      <c r="H211" s="193"/>
      <c r="I211" s="120" t="str">
        <f ca="1">VLOOKUP($A211,Scoring!$A$16:$R$233,Scoring!$R$234,FALSE)</f>
        <v>M</v>
      </c>
      <c r="J211" s="123" t="str">
        <f t="shared" si="20"/>
        <v>-</v>
      </c>
      <c r="K211" s="122" t="str">
        <f t="shared" si="12"/>
        <v/>
      </c>
      <c r="L211" s="122" t="str">
        <f t="shared" si="13"/>
        <v/>
      </c>
      <c r="M211" s="238"/>
      <c r="N211" s="238"/>
      <c r="O211" s="240"/>
      <c r="P211" s="121" t="str">
        <f t="shared" si="21"/>
        <v>N</v>
      </c>
      <c r="Q211" s="122" t="str">
        <f t="shared" si="14"/>
        <v xml:space="preserve">Internal Expert Review
</v>
      </c>
      <c r="R211" s="122" t="str">
        <f t="shared" si="15"/>
        <v xml:space="preserve">Senior manager
Director
</v>
      </c>
      <c r="S211" s="238"/>
      <c r="T211" s="367"/>
      <c r="U211" s="240"/>
      <c r="V211" s="2"/>
      <c r="W211" s="194"/>
      <c r="X211" s="195"/>
      <c r="Y211" s="195"/>
      <c r="Z211" s="195"/>
      <c r="AA211" s="195"/>
      <c r="AB211" s="195"/>
      <c r="AC211" s="195"/>
      <c r="AD211" s="195"/>
      <c r="AE211" s="195"/>
      <c r="AF211" s="195"/>
      <c r="AG211" s="195"/>
      <c r="AH211" s="195"/>
      <c r="AI211" s="196"/>
      <c r="AJ211" s="202"/>
      <c r="AK211" s="194" t="s">
        <v>1273</v>
      </c>
      <c r="AL211" s="195" t="s">
        <v>1273</v>
      </c>
      <c r="AM211" s="195" t="s">
        <v>1272</v>
      </c>
      <c r="AN211" s="195" t="s">
        <v>1273</v>
      </c>
      <c r="AO211" s="195" t="s">
        <v>1273</v>
      </c>
      <c r="AP211" s="195" t="s">
        <v>1273</v>
      </c>
      <c r="AQ211" s="195" t="s">
        <v>1273</v>
      </c>
      <c r="AR211" s="195" t="s">
        <v>1273</v>
      </c>
      <c r="AS211" s="195" t="s">
        <v>1273</v>
      </c>
      <c r="AT211" s="195" t="s">
        <v>1272</v>
      </c>
      <c r="AU211" s="195" t="s">
        <v>1272</v>
      </c>
      <c r="AV211" s="195" t="s">
        <v>1273</v>
      </c>
      <c r="AW211" s="196" t="s">
        <v>1273</v>
      </c>
    </row>
    <row r="212" spans="1:49" s="71" customFormat="1" ht="51" x14ac:dyDescent="0.2">
      <c r="A212" s="185">
        <v>189</v>
      </c>
      <c r="B212" s="181" t="str">
        <f ca="1">VLOOKUP($A212,Scoring!$A$15:$R$233,2,FALSE)</f>
        <v>RIIO-T2 Business Plan</v>
      </c>
      <c r="C212" s="181" t="str">
        <f ca="1">VLOOKUP($A212,Scoring!$A$15:$R$233,3,FALSE)</f>
        <v>C2.20_Faults
0</v>
      </c>
      <c r="D212" s="193"/>
      <c r="E212" s="120">
        <f>VLOOKUP($A212,Scoring!$A$16:$R$233,Scoring!$D$234,FALSE)</f>
        <v>1</v>
      </c>
      <c r="F212" s="193"/>
      <c r="G212" s="120">
        <f>VLOOKUP($A212,Scoring!$A$16:$R$233,Scoring!$P$234,FALSE)</f>
        <v>3</v>
      </c>
      <c r="H212" s="193"/>
      <c r="I212" s="120" t="str">
        <f ca="1">VLOOKUP($A212,Scoring!$A$16:$R$233,Scoring!$R$234,FALSE)</f>
        <v>L</v>
      </c>
      <c r="J212" s="123" t="str">
        <f t="shared" si="20"/>
        <v>-</v>
      </c>
      <c r="K212" s="122" t="str">
        <f t="shared" si="12"/>
        <v/>
      </c>
      <c r="L212" s="122" t="str">
        <f t="shared" si="13"/>
        <v/>
      </c>
      <c r="M212" s="238"/>
      <c r="N212" s="238"/>
      <c r="O212" s="240"/>
      <c r="P212" s="121" t="str">
        <f t="shared" si="21"/>
        <v>Y</v>
      </c>
      <c r="Q212" s="122" t="str">
        <f t="shared" si="14"/>
        <v xml:space="preserve">Internal Expert Review
</v>
      </c>
      <c r="R212" s="122" t="str">
        <f t="shared" si="15"/>
        <v xml:space="preserve">Senior manager
Director
</v>
      </c>
      <c r="S212" s="238"/>
      <c r="T212" s="367"/>
      <c r="U212" s="240"/>
      <c r="V212" s="2"/>
      <c r="W212" s="194"/>
      <c r="X212" s="195"/>
      <c r="Y212" s="195"/>
      <c r="Z212" s="195"/>
      <c r="AA212" s="195"/>
      <c r="AB212" s="195"/>
      <c r="AC212" s="195"/>
      <c r="AD212" s="195"/>
      <c r="AE212" s="195"/>
      <c r="AF212" s="195"/>
      <c r="AG212" s="195"/>
      <c r="AH212" s="195"/>
      <c r="AI212" s="196"/>
      <c r="AJ212" s="202"/>
      <c r="AK212" s="194" t="s">
        <v>1272</v>
      </c>
      <c r="AL212" s="195" t="s">
        <v>1273</v>
      </c>
      <c r="AM212" s="195" t="s">
        <v>1272</v>
      </c>
      <c r="AN212" s="195" t="s">
        <v>1273</v>
      </c>
      <c r="AO212" s="195" t="s">
        <v>1273</v>
      </c>
      <c r="AP212" s="195" t="s">
        <v>1273</v>
      </c>
      <c r="AQ212" s="195" t="s">
        <v>1273</v>
      </c>
      <c r="AR212" s="195" t="s">
        <v>1273</v>
      </c>
      <c r="AS212" s="195" t="s">
        <v>1273</v>
      </c>
      <c r="AT212" s="195" t="s">
        <v>1272</v>
      </c>
      <c r="AU212" s="195" t="s">
        <v>1272</v>
      </c>
      <c r="AV212" s="195" t="s">
        <v>1273</v>
      </c>
      <c r="AW212" s="196" t="s">
        <v>1273</v>
      </c>
    </row>
    <row r="213" spans="1:49" s="71" customFormat="1" ht="51" x14ac:dyDescent="0.2">
      <c r="A213" s="185">
        <v>190</v>
      </c>
      <c r="B213" s="181" t="str">
        <f ca="1">VLOOKUP($A213,Scoring!$A$15:$R$233,2,FALSE)</f>
        <v>RIIO-T2 Business Plan</v>
      </c>
      <c r="C213" s="181" t="str">
        <f ca="1">VLOOKUP($A213,Scoring!$A$15:$R$233,3,FALSE)</f>
        <v>C2.21_Inspections
0</v>
      </c>
      <c r="D213" s="193"/>
      <c r="E213" s="120">
        <f>VLOOKUP($A213,Scoring!$A$16:$R$233,Scoring!$D$234,FALSE)</f>
        <v>3</v>
      </c>
      <c r="F213" s="193"/>
      <c r="G213" s="120">
        <f>VLOOKUP($A213,Scoring!$A$16:$R$233,Scoring!$P$234,FALSE)</f>
        <v>3</v>
      </c>
      <c r="H213" s="193"/>
      <c r="I213" s="120" t="str">
        <f ca="1">VLOOKUP($A213,Scoring!$A$16:$R$233,Scoring!$R$234,FALSE)</f>
        <v>H</v>
      </c>
      <c r="J213" s="123" t="str">
        <f t="shared" si="20"/>
        <v>-</v>
      </c>
      <c r="K213" s="122" t="str">
        <f t="shared" si="12"/>
        <v/>
      </c>
      <c r="L213" s="122" t="str">
        <f t="shared" si="13"/>
        <v/>
      </c>
      <c r="M213" s="238"/>
      <c r="N213" s="238"/>
      <c r="O213" s="240"/>
      <c r="P213" s="121" t="str">
        <f t="shared" si="21"/>
        <v>Y</v>
      </c>
      <c r="Q213" s="122" t="str">
        <f t="shared" si="14"/>
        <v xml:space="preserve">Internal Expert Review
Internal Data Audit
</v>
      </c>
      <c r="R213" s="122" t="str">
        <f t="shared" si="15"/>
        <v xml:space="preserve">Senior manager
Director
</v>
      </c>
      <c r="S213" s="238" t="s">
        <v>1331</v>
      </c>
      <c r="T213" s="367">
        <v>43808</v>
      </c>
      <c r="U213" s="240" t="s">
        <v>1330</v>
      </c>
      <c r="V213" s="2"/>
      <c r="W213" s="194"/>
      <c r="X213" s="195"/>
      <c r="Y213" s="195"/>
      <c r="Z213" s="195"/>
      <c r="AA213" s="195"/>
      <c r="AB213" s="195"/>
      <c r="AC213" s="195"/>
      <c r="AD213" s="195"/>
      <c r="AE213" s="195"/>
      <c r="AF213" s="195"/>
      <c r="AG213" s="195"/>
      <c r="AH213" s="195"/>
      <c r="AI213" s="196"/>
      <c r="AJ213" s="202"/>
      <c r="AK213" s="194" t="s">
        <v>1272</v>
      </c>
      <c r="AL213" s="195" t="s">
        <v>1273</v>
      </c>
      <c r="AM213" s="195" t="s">
        <v>1272</v>
      </c>
      <c r="AN213" s="195" t="s">
        <v>1272</v>
      </c>
      <c r="AO213" s="195" t="s">
        <v>1273</v>
      </c>
      <c r="AP213" s="195" t="s">
        <v>1273</v>
      </c>
      <c r="AQ213" s="195" t="s">
        <v>1273</v>
      </c>
      <c r="AR213" s="195" t="s">
        <v>1273</v>
      </c>
      <c r="AS213" s="195" t="s">
        <v>1273</v>
      </c>
      <c r="AT213" s="195" t="s">
        <v>1272</v>
      </c>
      <c r="AU213" s="195" t="s">
        <v>1272</v>
      </c>
      <c r="AV213" s="195" t="s">
        <v>1273</v>
      </c>
      <c r="AW213" s="196" t="s">
        <v>1273</v>
      </c>
    </row>
    <row r="214" spans="1:49" s="71" customFormat="1" ht="51" x14ac:dyDescent="0.2">
      <c r="A214" s="185">
        <v>191</v>
      </c>
      <c r="B214" s="181" t="str">
        <f ca="1">VLOOKUP($A214,Scoring!$A$15:$R$233,2,FALSE)</f>
        <v>RIIO-T2 Business Plan</v>
      </c>
      <c r="C214" s="181" t="str">
        <f ca="1">VLOOKUP($A214,Scoring!$A$15:$R$233,3,FALSE)</f>
        <v>C2.22_Repairs_&amp;_Maint
0</v>
      </c>
      <c r="D214" s="193"/>
      <c r="E214" s="120">
        <f>VLOOKUP($A214,Scoring!$A$16:$R$233,Scoring!$D$234,FALSE)</f>
        <v>3</v>
      </c>
      <c r="F214" s="193"/>
      <c r="G214" s="120">
        <f>VLOOKUP($A214,Scoring!$A$16:$R$233,Scoring!$P$234,FALSE)</f>
        <v>3</v>
      </c>
      <c r="H214" s="193"/>
      <c r="I214" s="120" t="str">
        <f ca="1">VLOOKUP($A214,Scoring!$A$16:$R$233,Scoring!$R$234,FALSE)</f>
        <v>H</v>
      </c>
      <c r="J214" s="123" t="str">
        <f t="shared" si="20"/>
        <v>-</v>
      </c>
      <c r="K214" s="122" t="str">
        <f t="shared" si="12"/>
        <v/>
      </c>
      <c r="L214" s="122" t="str">
        <f t="shared" si="13"/>
        <v/>
      </c>
      <c r="M214" s="238"/>
      <c r="N214" s="238"/>
      <c r="O214" s="240"/>
      <c r="P214" s="121" t="str">
        <f t="shared" si="21"/>
        <v>Y</v>
      </c>
      <c r="Q214" s="122" t="str">
        <f t="shared" si="14"/>
        <v xml:space="preserve">Internal Expert Review
Internal Data Audit
</v>
      </c>
      <c r="R214" s="122" t="str">
        <f t="shared" si="15"/>
        <v xml:space="preserve">Senior manager
Director
</v>
      </c>
      <c r="S214" s="238" t="s">
        <v>1331</v>
      </c>
      <c r="T214" s="367">
        <v>43808</v>
      </c>
      <c r="U214" s="240" t="s">
        <v>1330</v>
      </c>
      <c r="V214" s="2"/>
      <c r="W214" s="194"/>
      <c r="X214" s="195"/>
      <c r="Y214" s="195"/>
      <c r="Z214" s="195"/>
      <c r="AA214" s="195"/>
      <c r="AB214" s="195"/>
      <c r="AC214" s="195"/>
      <c r="AD214" s="195"/>
      <c r="AE214" s="195"/>
      <c r="AF214" s="195"/>
      <c r="AG214" s="195"/>
      <c r="AH214" s="195"/>
      <c r="AI214" s="196"/>
      <c r="AJ214" s="202"/>
      <c r="AK214" s="194" t="s">
        <v>1272</v>
      </c>
      <c r="AL214" s="195" t="s">
        <v>1273</v>
      </c>
      <c r="AM214" s="195" t="s">
        <v>1272</v>
      </c>
      <c r="AN214" s="195" t="s">
        <v>1272</v>
      </c>
      <c r="AO214" s="195" t="s">
        <v>1273</v>
      </c>
      <c r="AP214" s="195" t="s">
        <v>1273</v>
      </c>
      <c r="AQ214" s="195" t="s">
        <v>1273</v>
      </c>
      <c r="AR214" s="195" t="s">
        <v>1273</v>
      </c>
      <c r="AS214" s="195" t="s">
        <v>1273</v>
      </c>
      <c r="AT214" s="195" t="s">
        <v>1272</v>
      </c>
      <c r="AU214" s="195" t="s">
        <v>1272</v>
      </c>
      <c r="AV214" s="195" t="s">
        <v>1273</v>
      </c>
      <c r="AW214" s="196" t="s">
        <v>1273</v>
      </c>
    </row>
    <row r="215" spans="1:49" s="71" customFormat="1" ht="51" x14ac:dyDescent="0.2">
      <c r="A215" s="185">
        <v>192</v>
      </c>
      <c r="B215" s="181" t="str">
        <f ca="1">VLOOKUP($A215,Scoring!$A$15:$R$233,2,FALSE)</f>
        <v>RIIO-T2 Business Plan</v>
      </c>
      <c r="C215" s="181" t="str">
        <f ca="1">VLOOKUP($A215,Scoring!$A$15:$R$233,3,FALSE)</f>
        <v>C2.23_Veg_Mgt
0</v>
      </c>
      <c r="D215" s="193"/>
      <c r="E215" s="120">
        <f>VLOOKUP($A215,Scoring!$A$16:$R$233,Scoring!$D$234,FALSE)</f>
        <v>3</v>
      </c>
      <c r="F215" s="193"/>
      <c r="G215" s="120">
        <f>VLOOKUP($A215,Scoring!$A$16:$R$233,Scoring!$P$234,FALSE)</f>
        <v>2</v>
      </c>
      <c r="H215" s="193"/>
      <c r="I215" s="120" t="str">
        <f ca="1">VLOOKUP($A215,Scoring!$A$16:$R$233,Scoring!$R$234,FALSE)</f>
        <v>M</v>
      </c>
      <c r="J215" s="123" t="str">
        <f t="shared" si="20"/>
        <v>-</v>
      </c>
      <c r="K215" s="122" t="str">
        <f t="shared" si="12"/>
        <v/>
      </c>
      <c r="L215" s="122" t="str">
        <f t="shared" si="13"/>
        <v/>
      </c>
      <c r="M215" s="238"/>
      <c r="N215" s="238"/>
      <c r="O215" s="240"/>
      <c r="P215" s="121" t="str">
        <f t="shared" si="21"/>
        <v>Y</v>
      </c>
      <c r="Q215" s="122" t="str">
        <f t="shared" si="14"/>
        <v xml:space="preserve">Internal Expert Review
</v>
      </c>
      <c r="R215" s="122" t="str">
        <f t="shared" si="15"/>
        <v xml:space="preserve">Senior manager
Director
</v>
      </c>
      <c r="S215" s="238"/>
      <c r="T215" s="367"/>
      <c r="U215" s="240"/>
      <c r="V215" s="2"/>
      <c r="W215" s="194"/>
      <c r="X215" s="195"/>
      <c r="Y215" s="195"/>
      <c r="Z215" s="195"/>
      <c r="AA215" s="195"/>
      <c r="AB215" s="195"/>
      <c r="AC215" s="195"/>
      <c r="AD215" s="195"/>
      <c r="AE215" s="195"/>
      <c r="AF215" s="195"/>
      <c r="AG215" s="195"/>
      <c r="AH215" s="195"/>
      <c r="AI215" s="196"/>
      <c r="AJ215" s="202"/>
      <c r="AK215" s="194" t="s">
        <v>1272</v>
      </c>
      <c r="AL215" s="195" t="s">
        <v>1273</v>
      </c>
      <c r="AM215" s="195" t="s">
        <v>1272</v>
      </c>
      <c r="AN215" s="195" t="s">
        <v>1273</v>
      </c>
      <c r="AO215" s="195" t="s">
        <v>1273</v>
      </c>
      <c r="AP215" s="195" t="s">
        <v>1273</v>
      </c>
      <c r="AQ215" s="195" t="s">
        <v>1273</v>
      </c>
      <c r="AR215" s="195" t="s">
        <v>1273</v>
      </c>
      <c r="AS215" s="195" t="s">
        <v>1273</v>
      </c>
      <c r="AT215" s="195" t="s">
        <v>1272</v>
      </c>
      <c r="AU215" s="195" t="s">
        <v>1272</v>
      </c>
      <c r="AV215" s="195" t="s">
        <v>1273</v>
      </c>
      <c r="AW215" s="196" t="s">
        <v>1273</v>
      </c>
    </row>
    <row r="216" spans="1:49" s="71" customFormat="1" ht="51" x14ac:dyDescent="0.2">
      <c r="A216" s="185">
        <v>193</v>
      </c>
      <c r="B216" s="181" t="str">
        <f ca="1">VLOOKUP($A216,Scoring!$A$15:$R$233,2,FALSE)</f>
        <v>RIIO-T2 Business Plan</v>
      </c>
      <c r="C216" s="181" t="str">
        <f ca="1">VLOOKUP($A216,Scoring!$A$15:$R$233,3,FALSE)</f>
        <v>C2.24_Legal_&amp;_Safety
0</v>
      </c>
      <c r="D216" s="193"/>
      <c r="E216" s="120">
        <f>VLOOKUP($A216,Scoring!$A$16:$R$233,Scoring!$D$234,FALSE)</f>
        <v>3</v>
      </c>
      <c r="F216" s="193"/>
      <c r="G216" s="120">
        <f>VLOOKUP($A216,Scoring!$A$16:$R$233,Scoring!$P$234,FALSE)</f>
        <v>3</v>
      </c>
      <c r="H216" s="193"/>
      <c r="I216" s="120" t="str">
        <f ca="1">VLOOKUP($A216,Scoring!$A$16:$R$233,Scoring!$R$234,FALSE)</f>
        <v>H</v>
      </c>
      <c r="J216" s="123" t="str">
        <f t="shared" si="20"/>
        <v>-</v>
      </c>
      <c r="K216" s="122" t="str">
        <f t="shared" ref="K216:K235" si="22">IF($X216="Y",$X$237&amp;CHAR(10),"")
&amp;IF($Y216="Y",$Y$237&amp;CHAR(10),"")
&amp;IF($Z216="Y",$Z$237&amp;CHAR(10),"")
&amp;IF($AA216="Y",$AA$237&amp;CHAR(10),"")
&amp;IF($AB216="Y",$AB$237&amp;CHAR(10),"")
&amp;IF($AC216="Y",$AC$237&amp;CHAR(10),"")
&amp;IF($AD216="Y","Add.: "&amp;$AD$237&amp;CHAR(10),"")
&amp;IF($AE216="Y","Add.: "&amp;$AE$237,"")</f>
        <v/>
      </c>
      <c r="L216" s="122" t="str">
        <f t="shared" ref="L216:L235" si="23">IF($AF216="Y",$AF$237&amp;CHAR(10),"")
&amp;IF($AG216="Y",$AG$237&amp;CHAR(10),"")
&amp;IF($AH216="Y",$AH$237&amp;CHAR(10),"")
&amp;IF($AI216="Y",$AI$237&amp;CHAR(10),"")</f>
        <v/>
      </c>
      <c r="M216" s="238"/>
      <c r="N216" s="238"/>
      <c r="O216" s="240"/>
      <c r="P216" s="121" t="str">
        <f t="shared" si="21"/>
        <v>Y</v>
      </c>
      <c r="Q216" s="122" t="str">
        <f t="shared" ref="Q216:Q235" si="24">IF($AL216="Y",$AL$237&amp;CHAR(10),"")
&amp;IF($AM216="Y",$AM$237&amp;CHAR(10),"")
&amp;IF($AN216="Y",$AN$237&amp;CHAR(10),"")
&amp;IF($AO216="Y",$AO$237&amp;CHAR(10),"")
&amp;IF($AP216="Y",$AP$237&amp;CHAR(10),"")
&amp;IF($AQ216="Y",$AQ$237&amp;CHAR(10),"")
&amp;IF($AR216="Y","Add.: "&amp;$AR$237&amp;CHAR(10),"")
&amp;IF($AS216="Y","Add.: "&amp;$AS$237,"")</f>
        <v xml:space="preserve">Internal Expert Review
Internal Data Audit
</v>
      </c>
      <c r="R216" s="122" t="str">
        <f t="shared" ref="R216:R235" si="25">IF($AT216="Y",$AT$237&amp;CHAR(10),"")
&amp;IF($AU216="Y",$AU$237&amp;CHAR(10),"")
&amp;IF($AV216="Y",$AV$237&amp;CHAR(10),"")
&amp;IF($AW216="Y",$AW$237&amp;CHAR(10),"")</f>
        <v xml:space="preserve">Senior manager
Director
</v>
      </c>
      <c r="S216" s="238" t="s">
        <v>1331</v>
      </c>
      <c r="T216" s="367">
        <v>43808</v>
      </c>
      <c r="U216" s="240" t="s">
        <v>1330</v>
      </c>
      <c r="V216" s="2"/>
      <c r="W216" s="194"/>
      <c r="X216" s="195"/>
      <c r="Y216" s="195"/>
      <c r="Z216" s="195"/>
      <c r="AA216" s="195"/>
      <c r="AB216" s="195"/>
      <c r="AC216" s="195"/>
      <c r="AD216" s="195"/>
      <c r="AE216" s="195"/>
      <c r="AF216" s="195"/>
      <c r="AG216" s="195"/>
      <c r="AH216" s="195"/>
      <c r="AI216" s="196"/>
      <c r="AJ216" s="202"/>
      <c r="AK216" s="194" t="s">
        <v>1272</v>
      </c>
      <c r="AL216" s="195" t="s">
        <v>1273</v>
      </c>
      <c r="AM216" s="195" t="s">
        <v>1272</v>
      </c>
      <c r="AN216" s="195" t="s">
        <v>1272</v>
      </c>
      <c r="AO216" s="195" t="s">
        <v>1273</v>
      </c>
      <c r="AP216" s="195" t="s">
        <v>1273</v>
      </c>
      <c r="AQ216" s="195" t="s">
        <v>1273</v>
      </c>
      <c r="AR216" s="195" t="s">
        <v>1273</v>
      </c>
      <c r="AS216" s="195" t="s">
        <v>1273</v>
      </c>
      <c r="AT216" s="195" t="s">
        <v>1272</v>
      </c>
      <c r="AU216" s="195" t="s">
        <v>1272</v>
      </c>
      <c r="AV216" s="195" t="s">
        <v>1273</v>
      </c>
      <c r="AW216" s="196" t="s">
        <v>1273</v>
      </c>
    </row>
    <row r="217" spans="1:49" s="71" customFormat="1" ht="51" x14ac:dyDescent="0.2">
      <c r="A217" s="185">
        <v>194</v>
      </c>
      <c r="B217" s="181" t="str">
        <f ca="1">VLOOKUP($A217,Scoring!$A$15:$R$233,2,FALSE)</f>
        <v>RIIO-T2 Business Plan</v>
      </c>
      <c r="C217" s="181" t="str">
        <f ca="1">VLOOKUP($A217,Scoring!$A$15:$R$233,3,FALSE)</f>
        <v>C2.25_Op_Prot_Meas_&amp;_IT_Capex
0</v>
      </c>
      <c r="D217" s="193"/>
      <c r="E217" s="120">
        <f>VLOOKUP($A217,Scoring!$A$16:$R$233,Scoring!$D$234,FALSE)</f>
        <v>2</v>
      </c>
      <c r="F217" s="193"/>
      <c r="G217" s="120">
        <f>VLOOKUP($A217,Scoring!$A$16:$R$233,Scoring!$P$234,FALSE)</f>
        <v>3</v>
      </c>
      <c r="H217" s="193"/>
      <c r="I217" s="120" t="str">
        <f ca="1">VLOOKUP($A217,Scoring!$A$16:$R$233,Scoring!$R$234,FALSE)</f>
        <v>M</v>
      </c>
      <c r="J217" s="123" t="str">
        <f t="shared" si="20"/>
        <v>-</v>
      </c>
      <c r="K217" s="122" t="str">
        <f t="shared" si="22"/>
        <v/>
      </c>
      <c r="L217" s="122" t="str">
        <f t="shared" si="23"/>
        <v/>
      </c>
      <c r="M217" s="238"/>
      <c r="N217" s="238"/>
      <c r="O217" s="240"/>
      <c r="P217" s="121" t="str">
        <f t="shared" si="21"/>
        <v>N</v>
      </c>
      <c r="Q217" s="122" t="str">
        <f t="shared" si="24"/>
        <v xml:space="preserve">Internal Expert Review
</v>
      </c>
      <c r="R217" s="122" t="str">
        <f t="shared" si="25"/>
        <v xml:space="preserve">Senior manager
Director
</v>
      </c>
      <c r="S217" s="238"/>
      <c r="T217" s="367"/>
      <c r="U217" s="240"/>
      <c r="V217" s="2"/>
      <c r="W217" s="194"/>
      <c r="X217" s="195"/>
      <c r="Y217" s="195"/>
      <c r="Z217" s="195"/>
      <c r="AA217" s="195"/>
      <c r="AB217" s="195"/>
      <c r="AC217" s="195"/>
      <c r="AD217" s="195"/>
      <c r="AE217" s="195"/>
      <c r="AF217" s="195"/>
      <c r="AG217" s="195"/>
      <c r="AH217" s="195"/>
      <c r="AI217" s="196"/>
      <c r="AJ217" s="202"/>
      <c r="AK217" s="194" t="s">
        <v>1273</v>
      </c>
      <c r="AL217" s="195" t="s">
        <v>1273</v>
      </c>
      <c r="AM217" s="195" t="s">
        <v>1272</v>
      </c>
      <c r="AN217" s="195" t="s">
        <v>1273</v>
      </c>
      <c r="AO217" s="195" t="s">
        <v>1273</v>
      </c>
      <c r="AP217" s="195" t="s">
        <v>1273</v>
      </c>
      <c r="AQ217" s="195" t="s">
        <v>1273</v>
      </c>
      <c r="AR217" s="195" t="s">
        <v>1273</v>
      </c>
      <c r="AS217" s="195" t="s">
        <v>1273</v>
      </c>
      <c r="AT217" s="195" t="s">
        <v>1272</v>
      </c>
      <c r="AU217" s="195" t="s">
        <v>1272</v>
      </c>
      <c r="AV217" s="195" t="s">
        <v>1273</v>
      </c>
      <c r="AW217" s="196" t="s">
        <v>1273</v>
      </c>
    </row>
    <row r="218" spans="1:49" s="71" customFormat="1" ht="51" x14ac:dyDescent="0.2">
      <c r="A218" s="185">
        <v>195</v>
      </c>
      <c r="B218" s="181" t="str">
        <f ca="1">VLOOKUP($A218,Scoring!$A$15:$R$233,2,FALSE)</f>
        <v>RIIO-T2 Business Plan</v>
      </c>
      <c r="C218" s="181" t="str">
        <f ca="1">VLOOKUP($A218,Scoring!$A$15:$R$233,3,FALSE)</f>
        <v>C2.26_Visual_Amenity
0</v>
      </c>
      <c r="D218" s="193"/>
      <c r="E218" s="120">
        <f>VLOOKUP($A218,Scoring!$A$16:$R$233,Scoring!$D$234,FALSE)</f>
        <v>3</v>
      </c>
      <c r="F218" s="193"/>
      <c r="G218" s="120">
        <f>VLOOKUP($A218,Scoring!$A$16:$R$233,Scoring!$P$234,FALSE)</f>
        <v>3</v>
      </c>
      <c r="H218" s="193"/>
      <c r="I218" s="120" t="str">
        <f ca="1">VLOOKUP($A218,Scoring!$A$16:$R$233,Scoring!$R$234,FALSE)</f>
        <v>H</v>
      </c>
      <c r="J218" s="123" t="str">
        <f t="shared" si="20"/>
        <v>-</v>
      </c>
      <c r="K218" s="122" t="str">
        <f t="shared" si="22"/>
        <v/>
      </c>
      <c r="L218" s="122" t="str">
        <f t="shared" si="23"/>
        <v/>
      </c>
      <c r="M218" s="238"/>
      <c r="N218" s="238"/>
      <c r="O218" s="240"/>
      <c r="P218" s="121" t="str">
        <f t="shared" si="21"/>
        <v>Y</v>
      </c>
      <c r="Q218" s="122" t="str">
        <f t="shared" si="24"/>
        <v xml:space="preserve">Internal Expert Review
Internal Data Audit
</v>
      </c>
      <c r="R218" s="122" t="str">
        <f t="shared" si="25"/>
        <v xml:space="preserve">Senior manager
Director
</v>
      </c>
      <c r="S218" s="238" t="s">
        <v>1331</v>
      </c>
      <c r="T218" s="367">
        <v>43808</v>
      </c>
      <c r="U218" s="240" t="s">
        <v>1330</v>
      </c>
      <c r="V218" s="2"/>
      <c r="W218" s="194"/>
      <c r="X218" s="195"/>
      <c r="Y218" s="195"/>
      <c r="Z218" s="195"/>
      <c r="AA218" s="195"/>
      <c r="AB218" s="195"/>
      <c r="AC218" s="195"/>
      <c r="AD218" s="195"/>
      <c r="AE218" s="195"/>
      <c r="AF218" s="195"/>
      <c r="AG218" s="195"/>
      <c r="AH218" s="195"/>
      <c r="AI218" s="196"/>
      <c r="AJ218" s="202"/>
      <c r="AK218" s="194" t="s">
        <v>1272</v>
      </c>
      <c r="AL218" s="195" t="s">
        <v>1273</v>
      </c>
      <c r="AM218" s="195" t="s">
        <v>1272</v>
      </c>
      <c r="AN218" s="195" t="s">
        <v>1272</v>
      </c>
      <c r="AO218" s="195" t="s">
        <v>1273</v>
      </c>
      <c r="AP218" s="195" t="s">
        <v>1273</v>
      </c>
      <c r="AQ218" s="195" t="s">
        <v>1273</v>
      </c>
      <c r="AR218" s="195" t="s">
        <v>1273</v>
      </c>
      <c r="AS218" s="195" t="s">
        <v>1273</v>
      </c>
      <c r="AT218" s="195" t="s">
        <v>1272</v>
      </c>
      <c r="AU218" s="195" t="s">
        <v>1272</v>
      </c>
      <c r="AV218" s="195" t="s">
        <v>1273</v>
      </c>
      <c r="AW218" s="196" t="s">
        <v>1273</v>
      </c>
    </row>
    <row r="219" spans="1:49" s="71" customFormat="1" ht="51" x14ac:dyDescent="0.2">
      <c r="A219" s="185">
        <v>196</v>
      </c>
      <c r="B219" s="181" t="str">
        <f ca="1">VLOOKUP($A219,Scoring!$A$15:$R$233,2,FALSE)</f>
        <v>RIIO-T2 Business Plan</v>
      </c>
      <c r="C219" s="181" t="str">
        <f ca="1">VLOOKUP($A219,Scoring!$A$15:$R$233,3,FALSE)</f>
        <v>C2.3_Risk_and_Contingency
0</v>
      </c>
      <c r="D219" s="193"/>
      <c r="E219" s="120">
        <f>VLOOKUP($A219,Scoring!$A$16:$R$233,Scoring!$D$234,FALSE)</f>
        <v>2</v>
      </c>
      <c r="F219" s="193"/>
      <c r="G219" s="120">
        <f>VLOOKUP($A219,Scoring!$A$16:$R$233,Scoring!$P$234,FALSE)</f>
        <v>2</v>
      </c>
      <c r="H219" s="193"/>
      <c r="I219" s="120" t="str">
        <f ca="1">VLOOKUP($A219,Scoring!$A$16:$R$233,Scoring!$R$234,FALSE)</f>
        <v>M</v>
      </c>
      <c r="J219" s="123" t="str">
        <f t="shared" si="20"/>
        <v>-</v>
      </c>
      <c r="K219" s="122" t="str">
        <f t="shared" si="22"/>
        <v/>
      </c>
      <c r="L219" s="122" t="str">
        <f t="shared" si="23"/>
        <v/>
      </c>
      <c r="M219" s="238"/>
      <c r="N219" s="238"/>
      <c r="O219" s="240"/>
      <c r="P219" s="121" t="str">
        <f t="shared" si="21"/>
        <v>Y</v>
      </c>
      <c r="Q219" s="122" t="str">
        <f t="shared" si="24"/>
        <v xml:space="preserve">Internal Expert Review
</v>
      </c>
      <c r="R219" s="122" t="str">
        <f t="shared" si="25"/>
        <v xml:space="preserve">Senior manager
Director
</v>
      </c>
      <c r="S219" s="238"/>
      <c r="T219" s="367"/>
      <c r="U219" s="240"/>
      <c r="V219" s="2"/>
      <c r="W219" s="194"/>
      <c r="X219" s="195"/>
      <c r="Y219" s="195"/>
      <c r="Z219" s="195"/>
      <c r="AA219" s="195"/>
      <c r="AB219" s="195"/>
      <c r="AC219" s="195"/>
      <c r="AD219" s="195"/>
      <c r="AE219" s="195"/>
      <c r="AF219" s="195"/>
      <c r="AG219" s="195"/>
      <c r="AH219" s="195"/>
      <c r="AI219" s="196"/>
      <c r="AJ219" s="202"/>
      <c r="AK219" s="194" t="s">
        <v>1272</v>
      </c>
      <c r="AL219" s="195" t="s">
        <v>1273</v>
      </c>
      <c r="AM219" s="195" t="s">
        <v>1272</v>
      </c>
      <c r="AN219" s="195" t="s">
        <v>1273</v>
      </c>
      <c r="AO219" s="195" t="s">
        <v>1273</v>
      </c>
      <c r="AP219" s="195" t="s">
        <v>1273</v>
      </c>
      <c r="AQ219" s="195" t="s">
        <v>1273</v>
      </c>
      <c r="AR219" s="195" t="s">
        <v>1273</v>
      </c>
      <c r="AS219" s="195" t="s">
        <v>1273</v>
      </c>
      <c r="AT219" s="195" t="s">
        <v>1272</v>
      </c>
      <c r="AU219" s="195" t="s">
        <v>1272</v>
      </c>
      <c r="AV219" s="195" t="s">
        <v>1273</v>
      </c>
      <c r="AW219" s="196" t="s">
        <v>1273</v>
      </c>
    </row>
    <row r="220" spans="1:49" s="71" customFormat="1" ht="51" x14ac:dyDescent="0.2">
      <c r="A220" s="185">
        <v>197</v>
      </c>
      <c r="B220" s="181" t="str">
        <f ca="1">VLOOKUP($A220,Scoring!$A$15:$R$233,2,FALSE)</f>
        <v>RIIO-T2 Business Plan</v>
      </c>
      <c r="C220" s="181" t="str">
        <f ca="1">VLOOKUP($A220,Scoring!$A$15:$R$233,3,FALSE)</f>
        <v>C4.0_Asset_Identification
0</v>
      </c>
      <c r="D220" s="193"/>
      <c r="E220" s="120">
        <f>VLOOKUP($A220,Scoring!$A$16:$R$233,Scoring!$D$234,FALSE)</f>
        <v>1</v>
      </c>
      <c r="F220" s="193"/>
      <c r="G220" s="120">
        <f>VLOOKUP($A220,Scoring!$A$16:$R$233,Scoring!$P$234,FALSE)</f>
        <v>3</v>
      </c>
      <c r="H220" s="193"/>
      <c r="I220" s="120" t="str">
        <f ca="1">VLOOKUP($A220,Scoring!$A$16:$R$233,Scoring!$R$234,FALSE)</f>
        <v>L</v>
      </c>
      <c r="J220" s="123" t="str">
        <f t="shared" si="20"/>
        <v>-</v>
      </c>
      <c r="K220" s="122" t="str">
        <f t="shared" si="22"/>
        <v/>
      </c>
      <c r="L220" s="122" t="str">
        <f t="shared" si="23"/>
        <v/>
      </c>
      <c r="M220" s="238"/>
      <c r="N220" s="238"/>
      <c r="O220" s="240"/>
      <c r="P220" s="121" t="str">
        <f t="shared" si="21"/>
        <v>Y</v>
      </c>
      <c r="Q220" s="122" t="str">
        <f t="shared" si="24"/>
        <v xml:space="preserve">Internal Expert Review
</v>
      </c>
      <c r="R220" s="122" t="str">
        <f t="shared" si="25"/>
        <v xml:space="preserve">Senior manager
Director
</v>
      </c>
      <c r="S220" s="238"/>
      <c r="T220" s="367"/>
      <c r="U220" s="240"/>
      <c r="V220" s="2"/>
      <c r="W220" s="194"/>
      <c r="X220" s="195"/>
      <c r="Y220" s="195"/>
      <c r="Z220" s="195"/>
      <c r="AA220" s="195"/>
      <c r="AB220" s="195"/>
      <c r="AC220" s="195"/>
      <c r="AD220" s="195"/>
      <c r="AE220" s="195"/>
      <c r="AF220" s="195"/>
      <c r="AG220" s="195"/>
      <c r="AH220" s="195"/>
      <c r="AI220" s="196"/>
      <c r="AJ220" s="202"/>
      <c r="AK220" s="194" t="s">
        <v>1272</v>
      </c>
      <c r="AL220" s="195" t="s">
        <v>1273</v>
      </c>
      <c r="AM220" s="195" t="s">
        <v>1272</v>
      </c>
      <c r="AN220" s="195" t="s">
        <v>1273</v>
      </c>
      <c r="AO220" s="195" t="s">
        <v>1273</v>
      </c>
      <c r="AP220" s="195" t="s">
        <v>1273</v>
      </c>
      <c r="AQ220" s="195" t="s">
        <v>1273</v>
      </c>
      <c r="AR220" s="195" t="s">
        <v>1273</v>
      </c>
      <c r="AS220" s="195" t="s">
        <v>1273</v>
      </c>
      <c r="AT220" s="195" t="s">
        <v>1272</v>
      </c>
      <c r="AU220" s="195" t="s">
        <v>1272</v>
      </c>
      <c r="AV220" s="195" t="s">
        <v>1273</v>
      </c>
      <c r="AW220" s="196" t="s">
        <v>1273</v>
      </c>
    </row>
    <row r="221" spans="1:49" s="71" customFormat="1" ht="51" x14ac:dyDescent="0.2">
      <c r="A221" s="185">
        <v>198</v>
      </c>
      <c r="B221" s="181" t="str">
        <f ca="1">VLOOKUP($A221,Scoring!$A$15:$R$233,2,FALSE)</f>
        <v>RIIO-T2 Business Plan</v>
      </c>
      <c r="C221" s="181" t="str">
        <f ca="1">VLOOKUP($A221,Scoring!$A$15:$R$233,3,FALSE)</f>
        <v>C5_Faults_and_Failures
0</v>
      </c>
      <c r="D221" s="193"/>
      <c r="E221" s="120">
        <f>VLOOKUP($A221,Scoring!$A$16:$R$233,Scoring!$D$234,FALSE)</f>
        <v>1</v>
      </c>
      <c r="F221" s="193"/>
      <c r="G221" s="120">
        <f>VLOOKUP($A221,Scoring!$A$16:$R$233,Scoring!$P$234,FALSE)</f>
        <v>3</v>
      </c>
      <c r="H221" s="193"/>
      <c r="I221" s="120" t="str">
        <f ca="1">VLOOKUP($A221,Scoring!$A$16:$R$233,Scoring!$R$234,FALSE)</f>
        <v>L</v>
      </c>
      <c r="J221" s="123" t="str">
        <f t="shared" si="20"/>
        <v>-</v>
      </c>
      <c r="K221" s="122" t="str">
        <f t="shared" si="22"/>
        <v/>
      </c>
      <c r="L221" s="122" t="str">
        <f t="shared" si="23"/>
        <v/>
      </c>
      <c r="M221" s="238"/>
      <c r="N221" s="238"/>
      <c r="O221" s="240"/>
      <c r="P221" s="121" t="str">
        <f t="shared" si="21"/>
        <v>Y</v>
      </c>
      <c r="Q221" s="122" t="str">
        <f t="shared" si="24"/>
        <v xml:space="preserve">Internal Expert Review
</v>
      </c>
      <c r="R221" s="122" t="str">
        <f t="shared" si="25"/>
        <v xml:space="preserve">Senior manager
Director
</v>
      </c>
      <c r="S221" s="238"/>
      <c r="T221" s="367"/>
      <c r="U221" s="240"/>
      <c r="V221" s="2"/>
      <c r="W221" s="194"/>
      <c r="X221" s="195"/>
      <c r="Y221" s="195"/>
      <c r="Z221" s="195"/>
      <c r="AA221" s="195"/>
      <c r="AB221" s="195"/>
      <c r="AC221" s="195"/>
      <c r="AD221" s="195"/>
      <c r="AE221" s="195"/>
      <c r="AF221" s="195"/>
      <c r="AG221" s="195"/>
      <c r="AH221" s="195"/>
      <c r="AI221" s="196"/>
      <c r="AJ221" s="202"/>
      <c r="AK221" s="194" t="s">
        <v>1272</v>
      </c>
      <c r="AL221" s="195" t="s">
        <v>1273</v>
      </c>
      <c r="AM221" s="195" t="s">
        <v>1272</v>
      </c>
      <c r="AN221" s="195" t="s">
        <v>1273</v>
      </c>
      <c r="AO221" s="195" t="s">
        <v>1273</v>
      </c>
      <c r="AP221" s="195" t="s">
        <v>1273</v>
      </c>
      <c r="AQ221" s="195" t="s">
        <v>1273</v>
      </c>
      <c r="AR221" s="195" t="s">
        <v>1273</v>
      </c>
      <c r="AS221" s="195" t="s">
        <v>1273</v>
      </c>
      <c r="AT221" s="195" t="s">
        <v>1272</v>
      </c>
      <c r="AU221" s="195" t="s">
        <v>1272</v>
      </c>
      <c r="AV221" s="195" t="s">
        <v>1273</v>
      </c>
      <c r="AW221" s="196" t="s">
        <v>1273</v>
      </c>
    </row>
    <row r="222" spans="1:49" s="71" customFormat="1" ht="51" x14ac:dyDescent="0.2">
      <c r="A222" s="185">
        <v>199</v>
      </c>
      <c r="B222" s="181" t="str">
        <f ca="1">VLOOKUP($A222,Scoring!$A$15:$R$233,2,FALSE)</f>
        <v>RIIO-T2 Business Plan</v>
      </c>
      <c r="C222" s="181" t="str">
        <f ca="1">VLOOKUP($A222,Scoring!$A$15:$R$233,3,FALSE)</f>
        <v>D4.3a_Non_Op_Capex
0</v>
      </c>
      <c r="D222" s="193"/>
      <c r="E222" s="120">
        <f>VLOOKUP($A222,Scoring!$A$16:$R$233,Scoring!$D$234,FALSE)</f>
        <v>2</v>
      </c>
      <c r="F222" s="193"/>
      <c r="G222" s="120">
        <f>VLOOKUP($A222,Scoring!$A$16:$R$233,Scoring!$P$234,FALSE)</f>
        <v>3</v>
      </c>
      <c r="H222" s="193"/>
      <c r="I222" s="120" t="str">
        <f ca="1">VLOOKUP($A222,Scoring!$A$16:$R$233,Scoring!$R$234,FALSE)</f>
        <v>M</v>
      </c>
      <c r="J222" s="123" t="str">
        <f t="shared" si="20"/>
        <v>-</v>
      </c>
      <c r="K222" s="122" t="str">
        <f t="shared" si="22"/>
        <v/>
      </c>
      <c r="L222" s="122" t="str">
        <f t="shared" si="23"/>
        <v/>
      </c>
      <c r="M222" s="238"/>
      <c r="N222" s="238"/>
      <c r="O222" s="240"/>
      <c r="P222" s="121" t="str">
        <f t="shared" si="21"/>
        <v>Y</v>
      </c>
      <c r="Q222" s="122" t="str">
        <f t="shared" si="24"/>
        <v xml:space="preserve">Internal Expert Review
</v>
      </c>
      <c r="R222" s="122" t="str">
        <f t="shared" si="25"/>
        <v xml:space="preserve">Senior manager
Director
</v>
      </c>
      <c r="S222" s="238"/>
      <c r="T222" s="367"/>
      <c r="U222" s="240"/>
      <c r="V222" s="2"/>
      <c r="W222" s="194"/>
      <c r="X222" s="195"/>
      <c r="Y222" s="195"/>
      <c r="Z222" s="195"/>
      <c r="AA222" s="195"/>
      <c r="AB222" s="195"/>
      <c r="AC222" s="195"/>
      <c r="AD222" s="195"/>
      <c r="AE222" s="195"/>
      <c r="AF222" s="195"/>
      <c r="AG222" s="195"/>
      <c r="AH222" s="195"/>
      <c r="AI222" s="196"/>
      <c r="AJ222" s="202"/>
      <c r="AK222" s="194" t="s">
        <v>1272</v>
      </c>
      <c r="AL222" s="195" t="s">
        <v>1273</v>
      </c>
      <c r="AM222" s="195" t="s">
        <v>1272</v>
      </c>
      <c r="AN222" s="195" t="s">
        <v>1273</v>
      </c>
      <c r="AO222" s="195" t="s">
        <v>1273</v>
      </c>
      <c r="AP222" s="195" t="s">
        <v>1273</v>
      </c>
      <c r="AQ222" s="195" t="s">
        <v>1273</v>
      </c>
      <c r="AR222" s="195" t="s">
        <v>1273</v>
      </c>
      <c r="AS222" s="195" t="s">
        <v>1273</v>
      </c>
      <c r="AT222" s="195" t="s">
        <v>1272</v>
      </c>
      <c r="AU222" s="195" t="s">
        <v>1272</v>
      </c>
      <c r="AV222" s="195" t="s">
        <v>1273</v>
      </c>
      <c r="AW222" s="196" t="s">
        <v>1273</v>
      </c>
    </row>
    <row r="223" spans="1:49" s="71" customFormat="1" ht="38.25" x14ac:dyDescent="0.2">
      <c r="A223" s="185">
        <v>200</v>
      </c>
      <c r="B223" s="181" t="str">
        <f ca="1">VLOOKUP($A223,Scoring!$A$15:$R$233,2,FALSE)</f>
        <v>RIIO-T2 Business Plan</v>
      </c>
      <c r="C223" s="181" t="str">
        <f ca="1">VLOOKUP($A223,Scoring!$A$15:$R$233,3,FALSE)</f>
        <v>D4.3b_Uncertain_Costs
0</v>
      </c>
      <c r="D223" s="193"/>
      <c r="E223" s="120" t="str">
        <f>VLOOKUP($A223,Scoring!$A$16:$R$233,Scoring!$D$234,FALSE)</f>
        <v/>
      </c>
      <c r="F223" s="193"/>
      <c r="G223" s="120" t="str">
        <f>VLOOKUP($A223,Scoring!$A$16:$R$233,Scoring!$P$234,FALSE)</f>
        <v/>
      </c>
      <c r="H223" s="193"/>
      <c r="I223" s="120" t="str">
        <f ca="1">VLOOKUP($A223,Scoring!$A$16:$R$233,Scoring!$R$234,FALSE)</f>
        <v>-</v>
      </c>
      <c r="J223" s="123" t="str">
        <f t="shared" si="20"/>
        <v>-</v>
      </c>
      <c r="K223" s="122" t="str">
        <f t="shared" si="22"/>
        <v/>
      </c>
      <c r="L223" s="122" t="str">
        <f t="shared" si="23"/>
        <v/>
      </c>
      <c r="M223" s="238"/>
      <c r="N223" s="238"/>
      <c r="O223" s="240"/>
      <c r="P223" s="121" t="str">
        <f t="shared" si="21"/>
        <v>-</v>
      </c>
      <c r="Q223" s="122" t="str">
        <f t="shared" si="24"/>
        <v/>
      </c>
      <c r="R223" s="122" t="str">
        <f t="shared" si="25"/>
        <v/>
      </c>
      <c r="S223" s="238"/>
      <c r="T223" s="367"/>
      <c r="U223" s="240"/>
      <c r="V223" s="2"/>
      <c r="W223" s="194"/>
      <c r="X223" s="195"/>
      <c r="Y223" s="195"/>
      <c r="Z223" s="195"/>
      <c r="AA223" s="195"/>
      <c r="AB223" s="195"/>
      <c r="AC223" s="195"/>
      <c r="AD223" s="195"/>
      <c r="AE223" s="195"/>
      <c r="AF223" s="195"/>
      <c r="AG223" s="195"/>
      <c r="AH223" s="195"/>
      <c r="AI223" s="196"/>
      <c r="AJ223" s="202"/>
      <c r="AK223" s="194"/>
      <c r="AL223" s="195"/>
      <c r="AM223" s="195"/>
      <c r="AN223" s="195"/>
      <c r="AO223" s="195"/>
      <c r="AP223" s="195"/>
      <c r="AQ223" s="195"/>
      <c r="AR223" s="195"/>
      <c r="AS223" s="195"/>
      <c r="AT223" s="195"/>
      <c r="AU223" s="195"/>
      <c r="AV223" s="195"/>
      <c r="AW223" s="196"/>
    </row>
    <row r="224" spans="1:49" s="71" customFormat="1" ht="51" x14ac:dyDescent="0.2">
      <c r="A224" s="185">
        <v>201</v>
      </c>
      <c r="B224" s="181" t="str">
        <f ca="1">VLOOKUP($A224,Scoring!$A$15:$R$233,2,FALSE)</f>
        <v>RIIO-T2 Business Plan</v>
      </c>
      <c r="C224" s="181" t="str">
        <f ca="1">VLOOKUP($A224,Scoring!$A$15:$R$233,3,FALSE)</f>
        <v>D4.4a_Physical_Security_Capex
0</v>
      </c>
      <c r="D224" s="193"/>
      <c r="E224" s="120">
        <f>VLOOKUP($A224,Scoring!$A$16:$R$233,Scoring!$D$234,FALSE)</f>
        <v>2</v>
      </c>
      <c r="F224" s="193"/>
      <c r="G224" s="120">
        <f>VLOOKUP($A224,Scoring!$A$16:$R$233,Scoring!$P$234,FALSE)</f>
        <v>3</v>
      </c>
      <c r="H224" s="193"/>
      <c r="I224" s="120" t="str">
        <f ca="1">VLOOKUP($A224,Scoring!$A$16:$R$233,Scoring!$R$234,FALSE)</f>
        <v>M</v>
      </c>
      <c r="J224" s="123" t="str">
        <f t="shared" si="20"/>
        <v>-</v>
      </c>
      <c r="K224" s="122" t="str">
        <f t="shared" si="22"/>
        <v/>
      </c>
      <c r="L224" s="122" t="str">
        <f t="shared" si="23"/>
        <v/>
      </c>
      <c r="M224" s="238"/>
      <c r="N224" s="238"/>
      <c r="O224" s="240"/>
      <c r="P224" s="121" t="str">
        <f t="shared" si="21"/>
        <v>Y</v>
      </c>
      <c r="Q224" s="122" t="str">
        <f t="shared" si="24"/>
        <v xml:space="preserve">Internal Expert Review
Internal Data Audit
</v>
      </c>
      <c r="R224" s="122" t="str">
        <f t="shared" si="25"/>
        <v xml:space="preserve">Senior manager
Director
</v>
      </c>
      <c r="S224" s="238"/>
      <c r="T224" s="367"/>
      <c r="U224" s="240"/>
      <c r="V224" s="2"/>
      <c r="W224" s="194"/>
      <c r="X224" s="195"/>
      <c r="Y224" s="195"/>
      <c r="Z224" s="195"/>
      <c r="AA224" s="195"/>
      <c r="AB224" s="195"/>
      <c r="AC224" s="195"/>
      <c r="AD224" s="195"/>
      <c r="AE224" s="195"/>
      <c r="AF224" s="195"/>
      <c r="AG224" s="195"/>
      <c r="AH224" s="195"/>
      <c r="AI224" s="196"/>
      <c r="AJ224" s="202"/>
      <c r="AK224" s="194" t="s">
        <v>1272</v>
      </c>
      <c r="AL224" s="195" t="s">
        <v>1273</v>
      </c>
      <c r="AM224" s="195" t="s">
        <v>1272</v>
      </c>
      <c r="AN224" s="195" t="s">
        <v>1272</v>
      </c>
      <c r="AO224" s="195" t="s">
        <v>1273</v>
      </c>
      <c r="AP224" s="195" t="s">
        <v>1273</v>
      </c>
      <c r="AQ224" s="195" t="s">
        <v>1273</v>
      </c>
      <c r="AR224" s="195" t="s">
        <v>1273</v>
      </c>
      <c r="AS224" s="195" t="s">
        <v>1273</v>
      </c>
      <c r="AT224" s="195" t="s">
        <v>1272</v>
      </c>
      <c r="AU224" s="195" t="s">
        <v>1272</v>
      </c>
      <c r="AV224" s="195" t="s">
        <v>1273</v>
      </c>
      <c r="AW224" s="196" t="s">
        <v>1273</v>
      </c>
    </row>
    <row r="225" spans="1:49" s="71" customFormat="1" ht="51" x14ac:dyDescent="0.2">
      <c r="A225" s="185">
        <v>202</v>
      </c>
      <c r="B225" s="181" t="str">
        <f ca="1">VLOOKUP($A225,Scoring!$A$15:$R$233,2,FALSE)</f>
        <v>RIIO-T2 Business Plan</v>
      </c>
      <c r="C225" s="181" t="str">
        <f ca="1">VLOOKUP($A225,Scoring!$A$15:$R$233,3,FALSE)</f>
        <v>D4.4b_Physical_Security_Opex
0</v>
      </c>
      <c r="D225" s="193"/>
      <c r="E225" s="120">
        <f>VLOOKUP($A225,Scoring!$A$16:$R$233,Scoring!$D$234,FALSE)</f>
        <v>1</v>
      </c>
      <c r="F225" s="193"/>
      <c r="G225" s="120">
        <f>VLOOKUP($A225,Scoring!$A$16:$R$233,Scoring!$P$234,FALSE)</f>
        <v>3</v>
      </c>
      <c r="H225" s="193"/>
      <c r="I225" s="120" t="str">
        <f ca="1">VLOOKUP($A225,Scoring!$A$16:$R$233,Scoring!$R$234,FALSE)</f>
        <v>L</v>
      </c>
      <c r="J225" s="123" t="str">
        <f t="shared" si="20"/>
        <v>-</v>
      </c>
      <c r="K225" s="122" t="str">
        <f t="shared" si="22"/>
        <v/>
      </c>
      <c r="L225" s="122" t="str">
        <f t="shared" si="23"/>
        <v/>
      </c>
      <c r="M225" s="238"/>
      <c r="N225" s="238"/>
      <c r="O225" s="240"/>
      <c r="P225" s="121" t="str">
        <f t="shared" si="21"/>
        <v>Y</v>
      </c>
      <c r="Q225" s="122" t="str">
        <f t="shared" si="24"/>
        <v xml:space="preserve">Internal Expert Review
Internal Data Audit
</v>
      </c>
      <c r="R225" s="122" t="str">
        <f t="shared" si="25"/>
        <v xml:space="preserve">Senior manager
Director
</v>
      </c>
      <c r="S225" s="238"/>
      <c r="T225" s="367"/>
      <c r="U225" s="240"/>
      <c r="V225" s="2"/>
      <c r="W225" s="194"/>
      <c r="X225" s="195"/>
      <c r="Y225" s="195"/>
      <c r="Z225" s="195"/>
      <c r="AA225" s="195"/>
      <c r="AB225" s="195"/>
      <c r="AC225" s="195"/>
      <c r="AD225" s="195"/>
      <c r="AE225" s="195"/>
      <c r="AF225" s="195"/>
      <c r="AG225" s="195"/>
      <c r="AH225" s="195"/>
      <c r="AI225" s="196"/>
      <c r="AJ225" s="202"/>
      <c r="AK225" s="194" t="s">
        <v>1272</v>
      </c>
      <c r="AL225" s="195" t="s">
        <v>1273</v>
      </c>
      <c r="AM225" s="195" t="s">
        <v>1272</v>
      </c>
      <c r="AN225" s="195" t="s">
        <v>1272</v>
      </c>
      <c r="AO225" s="195" t="s">
        <v>1273</v>
      </c>
      <c r="AP225" s="195" t="s">
        <v>1273</v>
      </c>
      <c r="AQ225" s="195" t="s">
        <v>1273</v>
      </c>
      <c r="AR225" s="195" t="s">
        <v>1273</v>
      </c>
      <c r="AS225" s="195" t="s">
        <v>1273</v>
      </c>
      <c r="AT225" s="195" t="s">
        <v>1272</v>
      </c>
      <c r="AU225" s="195" t="s">
        <v>1272</v>
      </c>
      <c r="AV225" s="195" t="s">
        <v>1273</v>
      </c>
      <c r="AW225" s="196" t="s">
        <v>1273</v>
      </c>
    </row>
    <row r="226" spans="1:49" s="71" customFormat="1" ht="51" x14ac:dyDescent="0.2">
      <c r="A226" s="185">
        <v>203</v>
      </c>
      <c r="B226" s="181" t="str">
        <f ca="1">VLOOKUP($A226,Scoring!$A$15:$R$233,2,FALSE)</f>
        <v>RIIO-T2 Business Plan</v>
      </c>
      <c r="C226" s="181" t="str">
        <f ca="1">VLOOKUP($A226,Scoring!$A$15:$R$233,3,FALSE)</f>
        <v>D4.5_CAI
0</v>
      </c>
      <c r="D226" s="193"/>
      <c r="E226" s="120">
        <f>VLOOKUP($A226,Scoring!$A$16:$R$233,Scoring!$D$234,FALSE)</f>
        <v>3</v>
      </c>
      <c r="F226" s="193"/>
      <c r="G226" s="120">
        <f>VLOOKUP($A226,Scoring!$A$16:$R$233,Scoring!$P$234,FALSE)</f>
        <v>3</v>
      </c>
      <c r="H226" s="193"/>
      <c r="I226" s="120" t="str">
        <f ca="1">VLOOKUP($A226,Scoring!$A$16:$R$233,Scoring!$R$234,FALSE)</f>
        <v>H</v>
      </c>
      <c r="J226" s="123" t="str">
        <f t="shared" si="20"/>
        <v>-</v>
      </c>
      <c r="K226" s="122" t="str">
        <f t="shared" si="22"/>
        <v/>
      </c>
      <c r="L226" s="122" t="str">
        <f t="shared" si="23"/>
        <v/>
      </c>
      <c r="M226" s="238"/>
      <c r="N226" s="238"/>
      <c r="O226" s="240"/>
      <c r="P226" s="121" t="str">
        <f t="shared" si="21"/>
        <v>Y</v>
      </c>
      <c r="Q226" s="122" t="str">
        <f t="shared" si="24"/>
        <v xml:space="preserve">Internal Expert Review
Internal Data Audit
</v>
      </c>
      <c r="R226" s="122" t="str">
        <f t="shared" si="25"/>
        <v xml:space="preserve">Senior manager
Director
</v>
      </c>
      <c r="S226" s="238" t="s">
        <v>1331</v>
      </c>
      <c r="T226" s="367">
        <v>43808</v>
      </c>
      <c r="U226" s="240" t="s">
        <v>1330</v>
      </c>
      <c r="V226" s="2"/>
      <c r="W226" s="194"/>
      <c r="X226" s="195"/>
      <c r="Y226" s="195"/>
      <c r="Z226" s="195"/>
      <c r="AA226" s="195"/>
      <c r="AB226" s="195"/>
      <c r="AC226" s="195"/>
      <c r="AD226" s="195"/>
      <c r="AE226" s="195"/>
      <c r="AF226" s="195"/>
      <c r="AG226" s="195"/>
      <c r="AH226" s="195"/>
      <c r="AI226" s="196"/>
      <c r="AJ226" s="202"/>
      <c r="AK226" s="194" t="s">
        <v>1272</v>
      </c>
      <c r="AL226" s="195" t="s">
        <v>1273</v>
      </c>
      <c r="AM226" s="195" t="s">
        <v>1272</v>
      </c>
      <c r="AN226" s="195" t="s">
        <v>1272</v>
      </c>
      <c r="AO226" s="195" t="s">
        <v>1273</v>
      </c>
      <c r="AP226" s="195" t="s">
        <v>1273</v>
      </c>
      <c r="AQ226" s="195" t="s">
        <v>1273</v>
      </c>
      <c r="AR226" s="195" t="s">
        <v>1273</v>
      </c>
      <c r="AS226" s="195" t="s">
        <v>1273</v>
      </c>
      <c r="AT226" s="195" t="s">
        <v>1272</v>
      </c>
      <c r="AU226" s="195" t="s">
        <v>1272</v>
      </c>
      <c r="AV226" s="195" t="s">
        <v>1273</v>
      </c>
      <c r="AW226" s="196" t="s">
        <v>1273</v>
      </c>
    </row>
    <row r="227" spans="1:49" s="71" customFormat="1" ht="51" x14ac:dyDescent="0.2">
      <c r="A227" s="185">
        <v>204</v>
      </c>
      <c r="B227" s="181" t="str">
        <f ca="1">VLOOKUP($A227,Scoring!$A$15:$R$233,2,FALSE)</f>
        <v>RIIO-T2 Business Plan</v>
      </c>
      <c r="C227" s="181" t="str">
        <f ca="1">VLOOKUP($A227,Scoring!$A$15:$R$233,3,FALSE)</f>
        <v>D4.6_BS
0</v>
      </c>
      <c r="D227" s="193"/>
      <c r="E227" s="120">
        <f>VLOOKUP($A227,Scoring!$A$16:$R$233,Scoring!$D$234,FALSE)</f>
        <v>2</v>
      </c>
      <c r="F227" s="193"/>
      <c r="G227" s="120">
        <f>VLOOKUP($A227,Scoring!$A$16:$R$233,Scoring!$P$234,FALSE)</f>
        <v>3</v>
      </c>
      <c r="H227" s="193"/>
      <c r="I227" s="120" t="str">
        <f ca="1">VLOOKUP($A227,Scoring!$A$16:$R$233,Scoring!$R$234,FALSE)</f>
        <v>M</v>
      </c>
      <c r="J227" s="123" t="str">
        <f t="shared" si="20"/>
        <v>-</v>
      </c>
      <c r="K227" s="122" t="str">
        <f t="shared" si="22"/>
        <v/>
      </c>
      <c r="L227" s="122" t="str">
        <f t="shared" si="23"/>
        <v/>
      </c>
      <c r="M227" s="238"/>
      <c r="N227" s="238"/>
      <c r="O227" s="240"/>
      <c r="P227" s="121" t="str">
        <f t="shared" si="21"/>
        <v>Y</v>
      </c>
      <c r="Q227" s="122" t="str">
        <f t="shared" si="24"/>
        <v xml:space="preserve">Internal Expert Review
Internal Data Audit
</v>
      </c>
      <c r="R227" s="122" t="str">
        <f t="shared" si="25"/>
        <v xml:space="preserve">Senior manager
Director
</v>
      </c>
      <c r="S227" s="238"/>
      <c r="T227" s="367"/>
      <c r="U227" s="240"/>
      <c r="V227" s="2"/>
      <c r="W227" s="194"/>
      <c r="X227" s="195"/>
      <c r="Y227" s="195"/>
      <c r="Z227" s="195"/>
      <c r="AA227" s="195"/>
      <c r="AB227" s="195"/>
      <c r="AC227" s="195"/>
      <c r="AD227" s="195"/>
      <c r="AE227" s="195"/>
      <c r="AF227" s="195"/>
      <c r="AG227" s="195"/>
      <c r="AH227" s="195"/>
      <c r="AI227" s="196"/>
      <c r="AJ227" s="202"/>
      <c r="AK227" s="194" t="s">
        <v>1272</v>
      </c>
      <c r="AL227" s="195" t="s">
        <v>1273</v>
      </c>
      <c r="AM227" s="195" t="s">
        <v>1272</v>
      </c>
      <c r="AN227" s="195" t="s">
        <v>1272</v>
      </c>
      <c r="AO227" s="195" t="s">
        <v>1273</v>
      </c>
      <c r="AP227" s="195" t="s">
        <v>1273</v>
      </c>
      <c r="AQ227" s="195" t="s">
        <v>1273</v>
      </c>
      <c r="AR227" s="195" t="s">
        <v>1273</v>
      </c>
      <c r="AS227" s="195" t="s">
        <v>1273</v>
      </c>
      <c r="AT227" s="195" t="s">
        <v>1272</v>
      </c>
      <c r="AU227" s="195" t="s">
        <v>1272</v>
      </c>
      <c r="AV227" s="195" t="s">
        <v>1273</v>
      </c>
      <c r="AW227" s="196" t="s">
        <v>1273</v>
      </c>
    </row>
    <row r="228" spans="1:49" s="71" customFormat="1" ht="51" x14ac:dyDescent="0.2">
      <c r="A228" s="185">
        <v>205</v>
      </c>
      <c r="B228" s="181" t="str">
        <f ca="1">VLOOKUP($A228,Scoring!$A$15:$R$233,2,FALSE)</f>
        <v>RIIO-T2 Business Plan</v>
      </c>
      <c r="C228" s="181" t="str">
        <f ca="1">VLOOKUP($A228,Scoring!$A$15:$R$233,3,FALSE)</f>
        <v>D4.6b_BS_Alloc
0</v>
      </c>
      <c r="D228" s="193"/>
      <c r="E228" s="120">
        <f>VLOOKUP($A228,Scoring!$A$16:$R$233,Scoring!$D$234,FALSE)</f>
        <v>2</v>
      </c>
      <c r="F228" s="193"/>
      <c r="G228" s="120">
        <f>VLOOKUP($A228,Scoring!$A$16:$R$233,Scoring!$P$234,FALSE)</f>
        <v>3</v>
      </c>
      <c r="H228" s="193"/>
      <c r="I228" s="120" t="str">
        <f ca="1">VLOOKUP($A228,Scoring!$A$16:$R$233,Scoring!$R$234,FALSE)</f>
        <v>M</v>
      </c>
      <c r="J228" s="123" t="str">
        <f t="shared" si="20"/>
        <v>-</v>
      </c>
      <c r="K228" s="122" t="str">
        <f t="shared" si="22"/>
        <v/>
      </c>
      <c r="L228" s="122" t="str">
        <f t="shared" si="23"/>
        <v/>
      </c>
      <c r="M228" s="238"/>
      <c r="N228" s="238"/>
      <c r="O228" s="240"/>
      <c r="P228" s="121" t="str">
        <f t="shared" si="21"/>
        <v>Y</v>
      </c>
      <c r="Q228" s="122" t="str">
        <f t="shared" si="24"/>
        <v xml:space="preserve">Internal Expert Review
Internal Data Audit
</v>
      </c>
      <c r="R228" s="122" t="str">
        <f t="shared" si="25"/>
        <v xml:space="preserve">Senior manager
Director
</v>
      </c>
      <c r="S228" s="238"/>
      <c r="T228" s="367"/>
      <c r="U228" s="240"/>
      <c r="V228" s="2"/>
      <c r="W228" s="194"/>
      <c r="X228" s="195"/>
      <c r="Y228" s="195"/>
      <c r="Z228" s="195"/>
      <c r="AA228" s="195"/>
      <c r="AB228" s="195"/>
      <c r="AC228" s="195"/>
      <c r="AD228" s="195"/>
      <c r="AE228" s="195"/>
      <c r="AF228" s="195"/>
      <c r="AG228" s="195"/>
      <c r="AH228" s="195"/>
      <c r="AI228" s="196"/>
      <c r="AJ228" s="202"/>
      <c r="AK228" s="194" t="s">
        <v>1272</v>
      </c>
      <c r="AL228" s="195" t="s">
        <v>1273</v>
      </c>
      <c r="AM228" s="195" t="s">
        <v>1272</v>
      </c>
      <c r="AN228" s="195" t="s">
        <v>1272</v>
      </c>
      <c r="AO228" s="195" t="s">
        <v>1273</v>
      </c>
      <c r="AP228" s="195" t="s">
        <v>1273</v>
      </c>
      <c r="AQ228" s="195" t="s">
        <v>1273</v>
      </c>
      <c r="AR228" s="195" t="s">
        <v>1273</v>
      </c>
      <c r="AS228" s="195" t="s">
        <v>1273</v>
      </c>
      <c r="AT228" s="195" t="s">
        <v>1272</v>
      </c>
      <c r="AU228" s="195" t="s">
        <v>1272</v>
      </c>
      <c r="AV228" s="195" t="s">
        <v>1273</v>
      </c>
      <c r="AW228" s="196" t="s">
        <v>1273</v>
      </c>
    </row>
    <row r="229" spans="1:49" s="71" customFormat="1" ht="51" x14ac:dyDescent="0.2">
      <c r="A229" s="185">
        <v>206</v>
      </c>
      <c r="B229" s="181" t="str">
        <f ca="1">VLOOKUP($A229,Scoring!$A$15:$R$233,2,FALSE)</f>
        <v>RIIO-T2 Business Plan</v>
      </c>
      <c r="C229" s="181" t="str">
        <f ca="1">VLOOKUP($A229,Scoring!$A$15:$R$233,3,FALSE)</f>
        <v>D4.7_Op_Training_(CAI)
0</v>
      </c>
      <c r="D229" s="193"/>
      <c r="E229" s="120">
        <f>VLOOKUP($A229,Scoring!$A$16:$R$233,Scoring!$D$234,FALSE)</f>
        <v>1</v>
      </c>
      <c r="F229" s="193"/>
      <c r="G229" s="120">
        <f>VLOOKUP($A229,Scoring!$A$16:$R$233,Scoring!$P$234,FALSE)</f>
        <v>4</v>
      </c>
      <c r="H229" s="193"/>
      <c r="I229" s="120" t="str">
        <f ca="1">VLOOKUP($A229,Scoring!$A$16:$R$233,Scoring!$R$234,FALSE)</f>
        <v>L</v>
      </c>
      <c r="J229" s="123" t="str">
        <f t="shared" si="20"/>
        <v>-</v>
      </c>
      <c r="K229" s="122" t="str">
        <f t="shared" si="22"/>
        <v/>
      </c>
      <c r="L229" s="122" t="str">
        <f t="shared" si="23"/>
        <v/>
      </c>
      <c r="M229" s="238"/>
      <c r="N229" s="238"/>
      <c r="O229" s="240"/>
      <c r="P229" s="121" t="str">
        <f t="shared" si="21"/>
        <v>Y</v>
      </c>
      <c r="Q229" s="122" t="str">
        <f t="shared" si="24"/>
        <v xml:space="preserve">Internal Expert Review
</v>
      </c>
      <c r="R229" s="122" t="str">
        <f t="shared" si="25"/>
        <v xml:space="preserve">Senior manager
Director
</v>
      </c>
      <c r="S229" s="238"/>
      <c r="T229" s="367"/>
      <c r="U229" s="240"/>
      <c r="V229" s="2"/>
      <c r="W229" s="194"/>
      <c r="X229" s="195"/>
      <c r="Y229" s="195"/>
      <c r="Z229" s="195"/>
      <c r="AA229" s="195"/>
      <c r="AB229" s="195"/>
      <c r="AC229" s="195"/>
      <c r="AD229" s="195"/>
      <c r="AE229" s="195"/>
      <c r="AF229" s="195"/>
      <c r="AG229" s="195"/>
      <c r="AH229" s="195"/>
      <c r="AI229" s="196"/>
      <c r="AJ229" s="202"/>
      <c r="AK229" s="194" t="s">
        <v>1272</v>
      </c>
      <c r="AL229" s="195" t="s">
        <v>1273</v>
      </c>
      <c r="AM229" s="195" t="s">
        <v>1272</v>
      </c>
      <c r="AN229" s="195" t="s">
        <v>1273</v>
      </c>
      <c r="AO229" s="195" t="s">
        <v>1273</v>
      </c>
      <c r="AP229" s="195" t="s">
        <v>1273</v>
      </c>
      <c r="AQ229" s="195" t="s">
        <v>1273</v>
      </c>
      <c r="AR229" s="195" t="s">
        <v>1273</v>
      </c>
      <c r="AS229" s="195" t="s">
        <v>1273</v>
      </c>
      <c r="AT229" s="195" t="s">
        <v>1272</v>
      </c>
      <c r="AU229" s="195" t="s">
        <v>1272</v>
      </c>
      <c r="AV229" s="195" t="s">
        <v>1273</v>
      </c>
      <c r="AW229" s="196" t="s">
        <v>1273</v>
      </c>
    </row>
    <row r="230" spans="1:49" s="71" customFormat="1" ht="51" x14ac:dyDescent="0.2">
      <c r="A230" s="185">
        <v>207</v>
      </c>
      <c r="B230" s="181" t="str">
        <f ca="1">VLOOKUP($A230,Scoring!$A$15:$R$233,2,FALSE)</f>
        <v>RIIO-T2 Business Plan</v>
      </c>
      <c r="C230" s="181" t="str">
        <f ca="1">VLOOKUP($A230,Scoring!$A$15:$R$233,3,FALSE)</f>
        <v>D4.8a_TO_Cyber_Security_OT
0</v>
      </c>
      <c r="D230" s="193"/>
      <c r="E230" s="120">
        <f>VLOOKUP($A230,Scoring!$A$16:$R$233,Scoring!$D$234,FALSE)</f>
        <v>3</v>
      </c>
      <c r="F230" s="193"/>
      <c r="G230" s="120">
        <f>VLOOKUP($A230,Scoring!$A$16:$R$233,Scoring!$P$234,FALSE)</f>
        <v>3</v>
      </c>
      <c r="H230" s="193"/>
      <c r="I230" s="120" t="str">
        <f ca="1">VLOOKUP($A230,Scoring!$A$16:$R$233,Scoring!$R$234,FALSE)</f>
        <v>H</v>
      </c>
      <c r="J230" s="123" t="str">
        <f t="shared" si="20"/>
        <v>-</v>
      </c>
      <c r="K230" s="122" t="str">
        <f t="shared" si="22"/>
        <v/>
      </c>
      <c r="L230" s="122" t="str">
        <f t="shared" si="23"/>
        <v/>
      </c>
      <c r="M230" s="238"/>
      <c r="N230" s="238"/>
      <c r="O230" s="240"/>
      <c r="P230" s="121" t="str">
        <f t="shared" si="21"/>
        <v>Y</v>
      </c>
      <c r="Q230" s="122" t="str">
        <f t="shared" si="24"/>
        <v xml:space="preserve">Internal Expert Review
Internal Data Audit
</v>
      </c>
      <c r="R230" s="122" t="str">
        <f t="shared" si="25"/>
        <v xml:space="preserve">Senior manager
Director
</v>
      </c>
      <c r="S230" s="238" t="s">
        <v>1331</v>
      </c>
      <c r="T230" s="367">
        <v>43808</v>
      </c>
      <c r="U230" s="240" t="s">
        <v>1330</v>
      </c>
      <c r="V230" s="2"/>
      <c r="W230" s="194"/>
      <c r="X230" s="195"/>
      <c r="Y230" s="195"/>
      <c r="Z230" s="195"/>
      <c r="AA230" s="195"/>
      <c r="AB230" s="195"/>
      <c r="AC230" s="195"/>
      <c r="AD230" s="195"/>
      <c r="AE230" s="195"/>
      <c r="AF230" s="195"/>
      <c r="AG230" s="195"/>
      <c r="AH230" s="195"/>
      <c r="AI230" s="196"/>
      <c r="AJ230" s="202"/>
      <c r="AK230" s="194" t="s">
        <v>1272</v>
      </c>
      <c r="AL230" s="195" t="s">
        <v>1273</v>
      </c>
      <c r="AM230" s="195" t="s">
        <v>1272</v>
      </c>
      <c r="AN230" s="195" t="s">
        <v>1272</v>
      </c>
      <c r="AO230" s="195" t="s">
        <v>1273</v>
      </c>
      <c r="AP230" s="195" t="s">
        <v>1273</v>
      </c>
      <c r="AQ230" s="195" t="s">
        <v>1273</v>
      </c>
      <c r="AR230" s="195" t="s">
        <v>1273</v>
      </c>
      <c r="AS230" s="195" t="s">
        <v>1273</v>
      </c>
      <c r="AT230" s="195" t="s">
        <v>1272</v>
      </c>
      <c r="AU230" s="195" t="s">
        <v>1272</v>
      </c>
      <c r="AV230" s="195" t="s">
        <v>1273</v>
      </c>
      <c r="AW230" s="196" t="s">
        <v>1273</v>
      </c>
    </row>
    <row r="231" spans="1:49" s="71" customFormat="1" ht="51" x14ac:dyDescent="0.2">
      <c r="A231" s="185">
        <v>208</v>
      </c>
      <c r="B231" s="181" t="str">
        <f ca="1">VLOOKUP($A231,Scoring!$A$15:$R$233,2,FALSE)</f>
        <v>RIIO-T2 Business Plan</v>
      </c>
      <c r="C231" s="181" t="str">
        <f ca="1">VLOOKUP($A231,Scoring!$A$15:$R$233,3,FALSE)</f>
        <v>D4.8b_TO_Cyber_Security_IT
0</v>
      </c>
      <c r="D231" s="193"/>
      <c r="E231" s="120">
        <f>VLOOKUP($A231,Scoring!$A$16:$R$233,Scoring!$D$234,FALSE)</f>
        <v>1</v>
      </c>
      <c r="F231" s="193"/>
      <c r="G231" s="120">
        <f>VLOOKUP($A231,Scoring!$A$16:$R$233,Scoring!$P$234,FALSE)</f>
        <v>2</v>
      </c>
      <c r="H231" s="193"/>
      <c r="I231" s="120" t="str">
        <f ca="1">VLOOKUP($A231,Scoring!$A$16:$R$233,Scoring!$R$234,FALSE)</f>
        <v>L</v>
      </c>
      <c r="J231" s="123" t="str">
        <f t="shared" si="20"/>
        <v>-</v>
      </c>
      <c r="K231" s="122" t="str">
        <f t="shared" si="22"/>
        <v/>
      </c>
      <c r="L231" s="122" t="str">
        <f t="shared" si="23"/>
        <v/>
      </c>
      <c r="M231" s="238"/>
      <c r="N231" s="238"/>
      <c r="O231" s="240"/>
      <c r="P231" s="121" t="str">
        <f t="shared" si="21"/>
        <v>Y</v>
      </c>
      <c r="Q231" s="122" t="str">
        <f t="shared" si="24"/>
        <v xml:space="preserve">Internal Expert Review
</v>
      </c>
      <c r="R231" s="122" t="str">
        <f t="shared" si="25"/>
        <v xml:space="preserve">Senior manager
Director
</v>
      </c>
      <c r="S231" s="238"/>
      <c r="T231" s="367"/>
      <c r="U231" s="240"/>
      <c r="V231" s="2"/>
      <c r="W231" s="194"/>
      <c r="X231" s="195"/>
      <c r="Y231" s="195"/>
      <c r="Z231" s="195"/>
      <c r="AA231" s="195"/>
      <c r="AB231" s="195"/>
      <c r="AC231" s="195"/>
      <c r="AD231" s="195"/>
      <c r="AE231" s="195"/>
      <c r="AF231" s="195"/>
      <c r="AG231" s="195"/>
      <c r="AH231" s="195"/>
      <c r="AI231" s="196"/>
      <c r="AJ231" s="202"/>
      <c r="AK231" s="194" t="s">
        <v>1272</v>
      </c>
      <c r="AL231" s="195" t="s">
        <v>1273</v>
      </c>
      <c r="AM231" s="195" t="s">
        <v>1272</v>
      </c>
      <c r="AN231" s="195" t="s">
        <v>1273</v>
      </c>
      <c r="AO231" s="195" t="s">
        <v>1273</v>
      </c>
      <c r="AP231" s="195" t="s">
        <v>1273</v>
      </c>
      <c r="AQ231" s="195" t="s">
        <v>1273</v>
      </c>
      <c r="AR231" s="195" t="s">
        <v>1273</v>
      </c>
      <c r="AS231" s="195" t="s">
        <v>1273</v>
      </c>
      <c r="AT231" s="195" t="s">
        <v>1272</v>
      </c>
      <c r="AU231" s="195" t="s">
        <v>1272</v>
      </c>
      <c r="AV231" s="195" t="s">
        <v>1273</v>
      </c>
      <c r="AW231" s="196" t="s">
        <v>1273</v>
      </c>
    </row>
    <row r="232" spans="1:49" s="71" customFormat="1" ht="51" x14ac:dyDescent="0.2">
      <c r="A232" s="185">
        <v>209</v>
      </c>
      <c r="B232" s="181" t="str">
        <f ca="1">VLOOKUP($A232,Scoring!$A$15:$R$233,2,FALSE)</f>
        <v>RIIO-T2 Business Plan</v>
      </c>
      <c r="C232" s="181" t="str">
        <f ca="1">VLOOKUP($A232,Scoring!$A$15:$R$233,3,FALSE)</f>
        <v>5.18_Bespoke_Uncertain
0</v>
      </c>
      <c r="D232" s="193"/>
      <c r="E232" s="120">
        <f>VLOOKUP($A232,Scoring!$A$16:$R$233,Scoring!$D$234,FALSE)</f>
        <v>2</v>
      </c>
      <c r="F232" s="193"/>
      <c r="G232" s="120">
        <f>VLOOKUP($A232,Scoring!$A$16:$R$233,Scoring!$P$234,FALSE)</f>
        <v>3</v>
      </c>
      <c r="H232" s="193"/>
      <c r="I232" s="120" t="str">
        <f ca="1">VLOOKUP($A232,Scoring!$A$16:$R$233,Scoring!$R$234,FALSE)</f>
        <v>M</v>
      </c>
      <c r="J232" s="123" t="str">
        <f t="shared" si="20"/>
        <v>-</v>
      </c>
      <c r="K232" s="122" t="str">
        <f t="shared" si="22"/>
        <v/>
      </c>
      <c r="L232" s="122" t="str">
        <f t="shared" si="23"/>
        <v/>
      </c>
      <c r="M232" s="238"/>
      <c r="N232" s="238"/>
      <c r="O232" s="240"/>
      <c r="P232" s="121" t="str">
        <f t="shared" si="21"/>
        <v>Y</v>
      </c>
      <c r="Q232" s="122" t="str">
        <f t="shared" si="24"/>
        <v xml:space="preserve">Internal Expert Review
Internal Data Audit
</v>
      </c>
      <c r="R232" s="122" t="str">
        <f t="shared" si="25"/>
        <v xml:space="preserve">Senior manager
Director
</v>
      </c>
      <c r="S232" s="238"/>
      <c r="T232" s="367"/>
      <c r="U232" s="240"/>
      <c r="V232" s="2"/>
      <c r="W232" s="194"/>
      <c r="X232" s="195"/>
      <c r="Y232" s="195"/>
      <c r="Z232" s="195"/>
      <c r="AA232" s="195"/>
      <c r="AB232" s="195"/>
      <c r="AC232" s="195"/>
      <c r="AD232" s="195"/>
      <c r="AE232" s="195"/>
      <c r="AF232" s="195"/>
      <c r="AG232" s="195"/>
      <c r="AH232" s="195"/>
      <c r="AI232" s="196"/>
      <c r="AJ232" s="202"/>
      <c r="AK232" s="194" t="s">
        <v>1272</v>
      </c>
      <c r="AL232" s="195" t="s">
        <v>1273</v>
      </c>
      <c r="AM232" s="195" t="s">
        <v>1272</v>
      </c>
      <c r="AN232" s="195" t="s">
        <v>1272</v>
      </c>
      <c r="AO232" s="195" t="s">
        <v>1273</v>
      </c>
      <c r="AP232" s="195" t="s">
        <v>1273</v>
      </c>
      <c r="AQ232" s="195" t="s">
        <v>1273</v>
      </c>
      <c r="AR232" s="195" t="s">
        <v>1273</v>
      </c>
      <c r="AS232" s="195" t="s">
        <v>1273</v>
      </c>
      <c r="AT232" s="195" t="s">
        <v>1272</v>
      </c>
      <c r="AU232" s="195" t="s">
        <v>1272</v>
      </c>
      <c r="AV232" s="195" t="s">
        <v>1273</v>
      </c>
      <c r="AW232" s="196" t="s">
        <v>1273</v>
      </c>
    </row>
    <row r="233" spans="1:49" s="71" customFormat="1" ht="51" x14ac:dyDescent="0.2">
      <c r="A233" s="185">
        <v>210</v>
      </c>
      <c r="B233" s="181" t="str">
        <f ca="1">VLOOKUP($A233,Scoring!$A$15:$R$233,2,FALSE)</f>
        <v>RIIO-T2 Business Plan</v>
      </c>
      <c r="C233" s="181" t="str">
        <f ca="1">VLOOKUP($A233,Scoring!$A$15:$R$233,3,FALSE)</f>
        <v>NARM
0</v>
      </c>
      <c r="D233" s="193"/>
      <c r="E233" s="120">
        <f>VLOOKUP($A233,Scoring!$A$16:$R$233,Scoring!$D$234,FALSE)</f>
        <v>3</v>
      </c>
      <c r="F233" s="193"/>
      <c r="G233" s="120">
        <f>VLOOKUP($A233,Scoring!$A$16:$R$233,Scoring!$P$234,FALSE)</f>
        <v>3</v>
      </c>
      <c r="H233" s="193"/>
      <c r="I233" s="120" t="str">
        <f ca="1">VLOOKUP($A233,Scoring!$A$16:$R$233,Scoring!$R$234,FALSE)</f>
        <v>H</v>
      </c>
      <c r="J233" s="123" t="str">
        <f t="shared" si="20"/>
        <v>-</v>
      </c>
      <c r="K233" s="122" t="str">
        <f t="shared" si="22"/>
        <v/>
      </c>
      <c r="L233" s="122" t="str">
        <f t="shared" si="23"/>
        <v/>
      </c>
      <c r="M233" s="238"/>
      <c r="N233" s="238"/>
      <c r="O233" s="240"/>
      <c r="P233" s="121" t="str">
        <f t="shared" si="21"/>
        <v>Y</v>
      </c>
      <c r="Q233" s="122" t="str">
        <f t="shared" si="24"/>
        <v xml:space="preserve">Second Person Review
Internal Expert Review
</v>
      </c>
      <c r="R233" s="122" t="str">
        <f t="shared" si="25"/>
        <v xml:space="preserve">Senior manager
Director
</v>
      </c>
      <c r="S233" s="238" t="s">
        <v>1331</v>
      </c>
      <c r="T233" s="367">
        <v>43808</v>
      </c>
      <c r="U233" s="240" t="s">
        <v>1330</v>
      </c>
      <c r="V233" s="2"/>
      <c r="W233" s="194"/>
      <c r="X233" s="195"/>
      <c r="Y233" s="195"/>
      <c r="Z233" s="195"/>
      <c r="AA233" s="195"/>
      <c r="AB233" s="195"/>
      <c r="AC233" s="195"/>
      <c r="AD233" s="195"/>
      <c r="AE233" s="195"/>
      <c r="AF233" s="195"/>
      <c r="AG233" s="195"/>
      <c r="AH233" s="195"/>
      <c r="AI233" s="196"/>
      <c r="AJ233" s="202"/>
      <c r="AK233" s="194" t="s">
        <v>1272</v>
      </c>
      <c r="AL233" s="195" t="s">
        <v>1272</v>
      </c>
      <c r="AM233" s="195" t="s">
        <v>1272</v>
      </c>
      <c r="AN233" s="195" t="s">
        <v>1273</v>
      </c>
      <c r="AO233" s="195" t="s">
        <v>1273</v>
      </c>
      <c r="AP233" s="195" t="s">
        <v>1273</v>
      </c>
      <c r="AQ233" s="195" t="s">
        <v>1273</v>
      </c>
      <c r="AR233" s="195" t="s">
        <v>1273</v>
      </c>
      <c r="AS233" s="195" t="s">
        <v>1273</v>
      </c>
      <c r="AT233" s="195" t="s">
        <v>1272</v>
      </c>
      <c r="AU233" s="195" t="s">
        <v>1272</v>
      </c>
      <c r="AV233" s="195" t="s">
        <v>1273</v>
      </c>
      <c r="AW233" s="196" t="s">
        <v>1273</v>
      </c>
    </row>
    <row r="234" spans="1:49" s="71" customFormat="1" ht="51" x14ac:dyDescent="0.2">
      <c r="A234" s="185">
        <v>211</v>
      </c>
      <c r="B234" s="181" t="str">
        <f ca="1">VLOOKUP($A234,Scoring!$A$15:$R$233,2,FALSE)</f>
        <v>RIIO-T2 Business Plan</v>
      </c>
      <c r="C234" s="181" t="str">
        <f ca="1">VLOOKUP($A234,Scoring!$A$15:$R$233,3,FALSE)</f>
        <v>Licence Model (LiMo)
0</v>
      </c>
      <c r="D234" s="193"/>
      <c r="E234" s="120">
        <f>VLOOKUP($A234,Scoring!$A$16:$R$233,Scoring!$D$234,FALSE)</f>
        <v>4</v>
      </c>
      <c r="F234" s="193"/>
      <c r="G234" s="120">
        <f>VLOOKUP($A234,Scoring!$A$16:$R$233,Scoring!$P$234,FALSE)</f>
        <v>3</v>
      </c>
      <c r="H234" s="193"/>
      <c r="I234" s="120" t="str">
        <f ca="1">VLOOKUP($A234,Scoring!$A$16:$R$233,Scoring!$R$234,FALSE)</f>
        <v>C</v>
      </c>
      <c r="J234" s="123" t="str">
        <f t="shared" si="20"/>
        <v>-</v>
      </c>
      <c r="K234" s="122" t="str">
        <f t="shared" si="22"/>
        <v/>
      </c>
      <c r="L234" s="122" t="str">
        <f t="shared" si="23"/>
        <v/>
      </c>
      <c r="M234" s="238"/>
      <c r="N234" s="238"/>
      <c r="O234" s="240"/>
      <c r="P234" s="121" t="str">
        <f t="shared" si="21"/>
        <v>Y</v>
      </c>
      <c r="Q234" s="122" t="str">
        <f t="shared" si="24"/>
        <v xml:space="preserve">Internal Expert Review
External Submission Process Audit
</v>
      </c>
      <c r="R234" s="122" t="str">
        <f t="shared" si="25"/>
        <v xml:space="preserve">Senior manager
Director
</v>
      </c>
      <c r="S234" s="238" t="s">
        <v>1331</v>
      </c>
      <c r="T234" s="367">
        <v>43808</v>
      </c>
      <c r="U234" s="240" t="s">
        <v>1330</v>
      </c>
      <c r="V234" s="2"/>
      <c r="W234" s="194"/>
      <c r="X234" s="195"/>
      <c r="Y234" s="195"/>
      <c r="Z234" s="195"/>
      <c r="AA234" s="195"/>
      <c r="AB234" s="195"/>
      <c r="AC234" s="195"/>
      <c r="AD234" s="195"/>
      <c r="AE234" s="195"/>
      <c r="AF234" s="195"/>
      <c r="AG234" s="195"/>
      <c r="AH234" s="195"/>
      <c r="AI234" s="196"/>
      <c r="AJ234" s="202"/>
      <c r="AK234" s="194" t="s">
        <v>1272</v>
      </c>
      <c r="AL234" s="195" t="s">
        <v>1273</v>
      </c>
      <c r="AM234" s="195" t="s">
        <v>1272</v>
      </c>
      <c r="AN234" s="195" t="s">
        <v>1273</v>
      </c>
      <c r="AO234" s="195" t="s">
        <v>1273</v>
      </c>
      <c r="AP234" s="195" t="s">
        <v>1273</v>
      </c>
      <c r="AQ234" s="195" t="s">
        <v>1272</v>
      </c>
      <c r="AR234" s="195" t="s">
        <v>1273</v>
      </c>
      <c r="AS234" s="195" t="s">
        <v>1273</v>
      </c>
      <c r="AT234" s="195" t="s">
        <v>1272</v>
      </c>
      <c r="AU234" s="195" t="s">
        <v>1272</v>
      </c>
      <c r="AV234" s="195" t="s">
        <v>1273</v>
      </c>
      <c r="AW234" s="196" t="s">
        <v>1273</v>
      </c>
    </row>
    <row r="235" spans="1:49" s="71" customFormat="1" ht="51" x14ac:dyDescent="0.2">
      <c r="A235" s="185">
        <v>212</v>
      </c>
      <c r="B235" s="181" t="str">
        <f ca="1">VLOOKUP($A235,Scoring!$A$15:$R$233,2,FALSE)</f>
        <v>RIIO-T2 Business Plan</v>
      </c>
      <c r="C235" s="181" t="str">
        <f ca="1">VLOOKUP($A235,Scoring!$A$15:$R$233,3,FALSE)</f>
        <v>Price Control Review Information
RIGs Narrative</v>
      </c>
      <c r="D235" s="193"/>
      <c r="E235" s="120">
        <f>VLOOKUP($A235,Scoring!$A$16:$R$233,Scoring!$D$234,FALSE)</f>
        <v>3</v>
      </c>
      <c r="F235" s="193"/>
      <c r="G235" s="120">
        <f>VLOOKUP($A235,Scoring!$A$16:$R$233,Scoring!$P$234,FALSE)</f>
        <v>3</v>
      </c>
      <c r="H235" s="193"/>
      <c r="I235" s="120" t="str">
        <f ca="1">VLOOKUP($A235,Scoring!$A$16:$R$233,Scoring!$R$234,FALSE)</f>
        <v>H</v>
      </c>
      <c r="J235" s="123" t="str">
        <f t="shared" si="20"/>
        <v>-</v>
      </c>
      <c r="K235" s="122" t="str">
        <f t="shared" si="22"/>
        <v/>
      </c>
      <c r="L235" s="122" t="str">
        <f t="shared" si="23"/>
        <v/>
      </c>
      <c r="M235" s="238"/>
      <c r="N235" s="238"/>
      <c r="O235" s="240"/>
      <c r="P235" s="121" t="str">
        <f t="shared" si="21"/>
        <v>Y</v>
      </c>
      <c r="Q235" s="122" t="str">
        <f t="shared" si="24"/>
        <v xml:space="preserve">Internal Expert Review
Internal Data Audit
</v>
      </c>
      <c r="R235" s="122" t="str">
        <f t="shared" si="25"/>
        <v xml:space="preserve">Senior manager
Director
</v>
      </c>
      <c r="S235" s="238" t="s">
        <v>1331</v>
      </c>
      <c r="T235" s="367">
        <v>43808</v>
      </c>
      <c r="U235" s="240" t="s">
        <v>1330</v>
      </c>
      <c r="V235" s="2"/>
      <c r="W235" s="194"/>
      <c r="X235" s="195"/>
      <c r="Y235" s="195"/>
      <c r="Z235" s="195"/>
      <c r="AA235" s="195"/>
      <c r="AB235" s="195"/>
      <c r="AC235" s="195"/>
      <c r="AD235" s="195"/>
      <c r="AE235" s="195"/>
      <c r="AF235" s="195"/>
      <c r="AG235" s="195"/>
      <c r="AH235" s="195"/>
      <c r="AI235" s="196"/>
      <c r="AJ235" s="202"/>
      <c r="AK235" s="194" t="s">
        <v>1272</v>
      </c>
      <c r="AL235" s="195" t="s">
        <v>1273</v>
      </c>
      <c r="AM235" s="195" t="s">
        <v>1272</v>
      </c>
      <c r="AN235" s="195" t="s">
        <v>1272</v>
      </c>
      <c r="AO235" s="195" t="s">
        <v>1273</v>
      </c>
      <c r="AP235" s="195" t="s">
        <v>1273</v>
      </c>
      <c r="AQ235" s="195" t="s">
        <v>1273</v>
      </c>
      <c r="AR235" s="195" t="s">
        <v>1273</v>
      </c>
      <c r="AS235" s="195" t="s">
        <v>1273</v>
      </c>
      <c r="AT235" s="195" t="s">
        <v>1272</v>
      </c>
      <c r="AU235" s="195" t="s">
        <v>1272</v>
      </c>
      <c r="AV235" s="195" t="s">
        <v>1273</v>
      </c>
      <c r="AW235" s="196" t="s">
        <v>1273</v>
      </c>
    </row>
    <row r="236" spans="1:49" s="71" customFormat="1" ht="14.25" x14ac:dyDescent="0.2">
      <c r="A236" s="185"/>
      <c r="B236" s="181"/>
      <c r="C236" s="181"/>
      <c r="D236" s="193"/>
      <c r="E236" s="120"/>
      <c r="F236" s="193"/>
      <c r="G236" s="120"/>
      <c r="H236" s="193"/>
      <c r="I236" s="120"/>
      <c r="J236" s="123"/>
      <c r="K236" s="122"/>
      <c r="L236" s="122"/>
      <c r="M236" s="238"/>
      <c r="N236" s="238"/>
      <c r="O236" s="240"/>
      <c r="P236" s="121"/>
      <c r="Q236" s="122"/>
      <c r="R236" s="122"/>
      <c r="S236" s="238"/>
      <c r="T236" s="367"/>
      <c r="U236" s="240"/>
      <c r="V236" s="2"/>
      <c r="W236" s="194"/>
      <c r="X236" s="195"/>
      <c r="Y236" s="195"/>
      <c r="Z236" s="195"/>
      <c r="AA236" s="195"/>
      <c r="AB236" s="195"/>
      <c r="AC236" s="195"/>
      <c r="AD236" s="195"/>
      <c r="AE236" s="195"/>
      <c r="AF236" s="195"/>
      <c r="AG236" s="195"/>
      <c r="AH236" s="195"/>
      <c r="AI236" s="196"/>
      <c r="AJ236" s="202"/>
      <c r="AK236" s="194"/>
      <c r="AL236" s="195"/>
      <c r="AM236" s="195"/>
      <c r="AN236" s="195"/>
      <c r="AO236" s="195"/>
      <c r="AP236" s="195"/>
      <c r="AQ236" s="195"/>
      <c r="AR236" s="195"/>
      <c r="AS236" s="195"/>
      <c r="AT236" s="195"/>
      <c r="AU236" s="195"/>
      <c r="AV236" s="195"/>
      <c r="AW236" s="196"/>
    </row>
    <row r="237" spans="1:49" ht="15" thickBot="1" x14ac:dyDescent="0.25">
      <c r="A237" s="379" t="s">
        <v>61</v>
      </c>
      <c r="B237" s="380"/>
      <c r="C237" s="381"/>
      <c r="D237" s="381"/>
      <c r="E237" s="381"/>
      <c r="F237" s="381"/>
      <c r="G237" s="381"/>
      <c r="H237" s="381"/>
      <c r="I237" s="381"/>
      <c r="J237" s="381"/>
      <c r="K237" s="381"/>
      <c r="L237" s="381"/>
      <c r="M237" s="381"/>
      <c r="N237" s="381"/>
      <c r="O237" s="381"/>
      <c r="P237" s="381"/>
      <c r="Q237" s="381"/>
      <c r="R237" s="381"/>
      <c r="S237" s="381"/>
      <c r="T237" s="381"/>
      <c r="U237" s="382"/>
      <c r="W237" s="207" t="s">
        <v>853</v>
      </c>
      <c r="X237" s="208" t="s">
        <v>110</v>
      </c>
      <c r="Y237" s="208" t="s">
        <v>111</v>
      </c>
      <c r="Z237" s="208" t="s">
        <v>112</v>
      </c>
      <c r="AA237" s="208" t="s">
        <v>113</v>
      </c>
      <c r="AB237" s="208" t="s">
        <v>114</v>
      </c>
      <c r="AC237" s="208" t="s">
        <v>115</v>
      </c>
      <c r="AD237" s="208" t="s">
        <v>759</v>
      </c>
      <c r="AE237" s="208" t="s">
        <v>865</v>
      </c>
      <c r="AF237" s="209" t="s">
        <v>120</v>
      </c>
      <c r="AG237" s="209" t="s">
        <v>121</v>
      </c>
      <c r="AH237" s="209" t="s">
        <v>122</v>
      </c>
      <c r="AI237" s="237" t="s">
        <v>123</v>
      </c>
      <c r="AJ237" s="202"/>
      <c r="AK237" s="207" t="str">
        <f t="array" ref="AK237:AW237">$W$237:$AI$237</f>
        <v>Methodology Statement</v>
      </c>
      <c r="AL237" s="208" t="str">
        <v>Second Person Review</v>
      </c>
      <c r="AM237" s="208" t="str">
        <v>Internal Expert Review</v>
      </c>
      <c r="AN237" s="208" t="str">
        <v>Internal Data Audit</v>
      </c>
      <c r="AO237" s="208" t="str">
        <v>Internal Submission Process Audit</v>
      </c>
      <c r="AP237" s="208" t="str">
        <v>External Data Audit</v>
      </c>
      <c r="AQ237" s="208" t="str">
        <v>External Submission Process Audit</v>
      </c>
      <c r="AR237" s="208" t="str">
        <v>Internal Underlying Activity Audit</v>
      </c>
      <c r="AS237" s="208" t="str">
        <v>External Underlying Activity Audit</v>
      </c>
      <c r="AT237" s="209" t="str">
        <v>Senior manager</v>
      </c>
      <c r="AU237" s="209" t="str">
        <v>Director</v>
      </c>
      <c r="AV237" s="209" t="str">
        <v>CEO</v>
      </c>
      <c r="AW237" s="237" t="str">
        <v xml:space="preserve">Board </v>
      </c>
    </row>
    <row r="238" spans="1:49" ht="15" thickTop="1" x14ac:dyDescent="0.2">
      <c r="AJ238" s="202"/>
    </row>
    <row r="239" spans="1:49" ht="14.25" x14ac:dyDescent="0.2">
      <c r="AJ239" s="202"/>
    </row>
    <row r="240" spans="1:49" ht="14.25" x14ac:dyDescent="0.2">
      <c r="C240" s="2"/>
      <c r="AJ240" s="202"/>
    </row>
    <row r="241" spans="3:36" ht="14.25" x14ac:dyDescent="0.2">
      <c r="C241" s="2"/>
      <c r="AJ241" s="202"/>
    </row>
    <row r="242" spans="3:36" x14ac:dyDescent="0.2">
      <c r="C242" s="2"/>
    </row>
    <row r="243" spans="3:36" x14ac:dyDescent="0.2">
      <c r="C243" s="2"/>
    </row>
  </sheetData>
  <sheetProtection formatColumns="0" formatRows="0" autoFilter="0"/>
  <autoFilter ref="A23:I23" xr:uid="{00000000-0009-0000-0000-000003000000}"/>
  <mergeCells count="36">
    <mergeCell ref="H20:I20"/>
    <mergeCell ref="G18:I18"/>
    <mergeCell ref="AK16:AW16"/>
    <mergeCell ref="W16:AI16"/>
    <mergeCell ref="AK17:AK21"/>
    <mergeCell ref="AL17:AQ21"/>
    <mergeCell ref="AT17:AW21"/>
    <mergeCell ref="W17:W21"/>
    <mergeCell ref="X17:AC21"/>
    <mergeCell ref="AF17:AI21"/>
    <mergeCell ref="AR17:AS21"/>
    <mergeCell ref="AD17:AE21"/>
    <mergeCell ref="A237:U237"/>
    <mergeCell ref="D20:F20"/>
    <mergeCell ref="J17:O20"/>
    <mergeCell ref="P17:U20"/>
    <mergeCell ref="A21:A22"/>
    <mergeCell ref="H21:I22"/>
    <mergeCell ref="P21:R21"/>
    <mergeCell ref="P22:R22"/>
    <mergeCell ref="F21:G22"/>
    <mergeCell ref="D21:E22"/>
    <mergeCell ref="S21:U22"/>
    <mergeCell ref="J21:L21"/>
    <mergeCell ref="M21:O22"/>
    <mergeCell ref="J22:L22"/>
    <mergeCell ref="B21:C22"/>
    <mergeCell ref="H19:I19"/>
    <mergeCell ref="W2:AA2"/>
    <mergeCell ref="W3:AA8"/>
    <mergeCell ref="W9:AA10"/>
    <mergeCell ref="W11:AA14"/>
    <mergeCell ref="AK2:AO2"/>
    <mergeCell ref="AK3:AO8"/>
    <mergeCell ref="AK9:AO10"/>
    <mergeCell ref="AK11:AO14"/>
  </mergeCells>
  <conditionalFormatting sqref="E25:E29 D24:I24 F25:F236 D25:D236 H25:H236 E51:E236 I51:I236 G51:G236">
    <cfRule type="cellIs" dxfId="227" priority="980" stopIfTrue="1" operator="equal">
      <formula>"C"</formula>
    </cfRule>
    <cfRule type="cellIs" dxfId="226" priority="981" stopIfTrue="1" operator="equal">
      <formula>"H"</formula>
    </cfRule>
    <cfRule type="cellIs" dxfId="225" priority="982" stopIfTrue="1" operator="equal">
      <formula>"M"</formula>
    </cfRule>
    <cfRule type="cellIs" dxfId="224" priority="983" stopIfTrue="1" operator="equal">
      <formula>"L"</formula>
    </cfRule>
  </conditionalFormatting>
  <conditionalFormatting sqref="E25:E29 D24:I24 F25:F236 D25:D236 H25:H236 E51:E236 I51:I236 G51:G236">
    <cfRule type="cellIs" dxfId="223" priority="976" operator="equal">
      <formula>"L"</formula>
    </cfRule>
    <cfRule type="cellIs" dxfId="222" priority="977" operator="equal">
      <formula>"M"</formula>
    </cfRule>
    <cfRule type="cellIs" dxfId="221" priority="978" operator="equal">
      <formula>"H"</formula>
    </cfRule>
    <cfRule type="cellIs" dxfId="220" priority="979" operator="equal">
      <formula>"C"</formula>
    </cfRule>
  </conditionalFormatting>
  <conditionalFormatting sqref="E25:E29 D24:I24 F25:F236 D25:D236 H25:H236 E51:E236 I51:I236 G51:G236">
    <cfRule type="cellIs" dxfId="219" priority="941" operator="equal">
      <formula>1</formula>
    </cfRule>
    <cfRule type="cellIs" dxfId="218" priority="942" operator="equal">
      <formula>2</formula>
    </cfRule>
    <cfRule type="cellIs" dxfId="217" priority="943" operator="equal">
      <formula>3</formula>
    </cfRule>
    <cfRule type="cellIs" dxfId="216" priority="944" operator="equal">
      <formula>4</formula>
    </cfRule>
  </conditionalFormatting>
  <conditionalFormatting sqref="E26:E50">
    <cfRule type="cellIs" dxfId="215" priority="700" stopIfTrue="1" operator="equal">
      <formula>"C"</formula>
    </cfRule>
    <cfRule type="cellIs" dxfId="214" priority="701" stopIfTrue="1" operator="equal">
      <formula>"H"</formula>
    </cfRule>
    <cfRule type="cellIs" dxfId="213" priority="702" stopIfTrue="1" operator="equal">
      <formula>"M"</formula>
    </cfRule>
    <cfRule type="cellIs" dxfId="212" priority="703" stopIfTrue="1" operator="equal">
      <formula>"L"</formula>
    </cfRule>
  </conditionalFormatting>
  <conditionalFormatting sqref="E26:E50">
    <cfRule type="cellIs" dxfId="211" priority="696" operator="equal">
      <formula>"L"</formula>
    </cfRule>
    <cfRule type="cellIs" dxfId="210" priority="697" operator="equal">
      <formula>"M"</formula>
    </cfRule>
    <cfRule type="cellIs" dxfId="209" priority="698" operator="equal">
      <formula>"H"</formula>
    </cfRule>
    <cfRule type="cellIs" dxfId="208" priority="699" operator="equal">
      <formula>"C"</formula>
    </cfRule>
  </conditionalFormatting>
  <conditionalFormatting sqref="E26:E50">
    <cfRule type="cellIs" dxfId="207" priority="692" stopIfTrue="1" operator="equal">
      <formula>"C"</formula>
    </cfRule>
    <cfRule type="cellIs" dxfId="206" priority="693" stopIfTrue="1" operator="equal">
      <formula>"H"</formula>
    </cfRule>
    <cfRule type="cellIs" dxfId="205" priority="694" stopIfTrue="1" operator="equal">
      <formula>"M"</formula>
    </cfRule>
    <cfRule type="cellIs" dxfId="204" priority="695" stopIfTrue="1" operator="equal">
      <formula>"L"</formula>
    </cfRule>
  </conditionalFormatting>
  <conditionalFormatting sqref="E26:E50">
    <cfRule type="cellIs" dxfId="203" priority="688" operator="equal">
      <formula>"L"</formula>
    </cfRule>
    <cfRule type="cellIs" dxfId="202" priority="689" operator="equal">
      <formula>"M"</formula>
    </cfRule>
    <cfRule type="cellIs" dxfId="201" priority="690" operator="equal">
      <formula>"H"</formula>
    </cfRule>
    <cfRule type="cellIs" dxfId="200" priority="691" operator="equal">
      <formula>"C"</formula>
    </cfRule>
  </conditionalFormatting>
  <conditionalFormatting sqref="E26:E50">
    <cfRule type="cellIs" dxfId="199" priority="684" operator="equal">
      <formula>1</formula>
    </cfRule>
    <cfRule type="cellIs" dxfId="198" priority="685" operator="equal">
      <formula>2</formula>
    </cfRule>
    <cfRule type="cellIs" dxfId="197" priority="686" operator="equal">
      <formula>3</formula>
    </cfRule>
    <cfRule type="cellIs" dxfId="196" priority="687" operator="equal">
      <formula>4</formula>
    </cfRule>
  </conditionalFormatting>
  <conditionalFormatting sqref="E25">
    <cfRule type="cellIs" dxfId="195" priority="680" stopIfTrue="1" operator="equal">
      <formula>"C"</formula>
    </cfRule>
    <cfRule type="cellIs" dxfId="194" priority="681" stopIfTrue="1" operator="equal">
      <formula>"H"</formula>
    </cfRule>
    <cfRule type="cellIs" dxfId="193" priority="682" stopIfTrue="1" operator="equal">
      <formula>"M"</formula>
    </cfRule>
    <cfRule type="cellIs" dxfId="192" priority="683" stopIfTrue="1" operator="equal">
      <formula>"L"</formula>
    </cfRule>
  </conditionalFormatting>
  <conditionalFormatting sqref="E25">
    <cfRule type="cellIs" dxfId="191" priority="676" operator="equal">
      <formula>"L"</formula>
    </cfRule>
    <cfRule type="cellIs" dxfId="190" priority="677" operator="equal">
      <formula>"M"</formula>
    </cfRule>
    <cfRule type="cellIs" dxfId="189" priority="678" operator="equal">
      <formula>"H"</formula>
    </cfRule>
    <cfRule type="cellIs" dxfId="188" priority="679" operator="equal">
      <formula>"C"</formula>
    </cfRule>
  </conditionalFormatting>
  <conditionalFormatting sqref="E25">
    <cfRule type="cellIs" dxfId="187" priority="672" stopIfTrue="1" operator="equal">
      <formula>"C"</formula>
    </cfRule>
    <cfRule type="cellIs" dxfId="186" priority="673" stopIfTrue="1" operator="equal">
      <formula>"H"</formula>
    </cfRule>
    <cfRule type="cellIs" dxfId="185" priority="674" stopIfTrue="1" operator="equal">
      <formula>"M"</formula>
    </cfRule>
    <cfRule type="cellIs" dxfId="184" priority="675" stopIfTrue="1" operator="equal">
      <formula>"L"</formula>
    </cfRule>
  </conditionalFormatting>
  <conditionalFormatting sqref="E25">
    <cfRule type="cellIs" dxfId="183" priority="668" operator="equal">
      <formula>"L"</formula>
    </cfRule>
    <cfRule type="cellIs" dxfId="182" priority="669" operator="equal">
      <formula>"M"</formula>
    </cfRule>
    <cfRule type="cellIs" dxfId="181" priority="670" operator="equal">
      <formula>"H"</formula>
    </cfRule>
    <cfRule type="cellIs" dxfId="180" priority="671" operator="equal">
      <formula>"C"</formula>
    </cfRule>
  </conditionalFormatting>
  <conditionalFormatting sqref="E25">
    <cfRule type="cellIs" dxfId="179" priority="664" operator="equal">
      <formula>1</formula>
    </cfRule>
    <cfRule type="cellIs" dxfId="178" priority="665" operator="equal">
      <formula>2</formula>
    </cfRule>
    <cfRule type="cellIs" dxfId="177" priority="666" operator="equal">
      <formula>3</formula>
    </cfRule>
    <cfRule type="cellIs" dxfId="176" priority="667" operator="equal">
      <formula>4</formula>
    </cfRule>
  </conditionalFormatting>
  <conditionalFormatting sqref="I26:I50">
    <cfRule type="cellIs" dxfId="175" priority="340" stopIfTrue="1" operator="equal">
      <formula>"C"</formula>
    </cfRule>
    <cfRule type="cellIs" dxfId="174" priority="341" stopIfTrue="1" operator="equal">
      <formula>"H"</formula>
    </cfRule>
    <cfRule type="cellIs" dxfId="173" priority="342" stopIfTrue="1" operator="equal">
      <formula>"M"</formula>
    </cfRule>
    <cfRule type="cellIs" dxfId="172" priority="343" stopIfTrue="1" operator="equal">
      <formula>"L"</formula>
    </cfRule>
  </conditionalFormatting>
  <conditionalFormatting sqref="I26:I50">
    <cfRule type="cellIs" dxfId="171" priority="336" operator="equal">
      <formula>"L"</formula>
    </cfRule>
    <cfRule type="cellIs" dxfId="170" priority="337" operator="equal">
      <formula>"M"</formula>
    </cfRule>
    <cfRule type="cellIs" dxfId="169" priority="338" operator="equal">
      <formula>"H"</formula>
    </cfRule>
    <cfRule type="cellIs" dxfId="168" priority="339" operator="equal">
      <formula>"C"</formula>
    </cfRule>
  </conditionalFormatting>
  <conditionalFormatting sqref="I26:I50">
    <cfRule type="cellIs" dxfId="167" priority="332" stopIfTrue="1" operator="equal">
      <formula>"C"</formula>
    </cfRule>
    <cfRule type="cellIs" dxfId="166" priority="333" stopIfTrue="1" operator="equal">
      <formula>"H"</formula>
    </cfRule>
    <cfRule type="cellIs" dxfId="165" priority="334" stopIfTrue="1" operator="equal">
      <formula>"M"</formula>
    </cfRule>
    <cfRule type="cellIs" dxfId="164" priority="335" stopIfTrue="1" operator="equal">
      <formula>"L"</formula>
    </cfRule>
  </conditionalFormatting>
  <conditionalFormatting sqref="I26:I50">
    <cfRule type="cellIs" dxfId="163" priority="328" operator="equal">
      <formula>"L"</formula>
    </cfRule>
    <cfRule type="cellIs" dxfId="162" priority="329" operator="equal">
      <formula>"M"</formula>
    </cfRule>
    <cfRule type="cellIs" dxfId="161" priority="330" operator="equal">
      <formula>"H"</formula>
    </cfRule>
    <cfRule type="cellIs" dxfId="160" priority="331" operator="equal">
      <formula>"C"</formula>
    </cfRule>
  </conditionalFormatting>
  <conditionalFormatting sqref="I26:I50">
    <cfRule type="cellIs" dxfId="159" priority="324" operator="equal">
      <formula>1</formula>
    </cfRule>
    <cfRule type="cellIs" dxfId="158" priority="325" operator="equal">
      <formula>2</formula>
    </cfRule>
    <cfRule type="cellIs" dxfId="157" priority="326" operator="equal">
      <formula>3</formula>
    </cfRule>
    <cfRule type="cellIs" dxfId="156" priority="327" operator="equal">
      <formula>4</formula>
    </cfRule>
  </conditionalFormatting>
  <conditionalFormatting sqref="I25">
    <cfRule type="cellIs" dxfId="155" priority="320" stopIfTrue="1" operator="equal">
      <formula>"C"</formula>
    </cfRule>
    <cfRule type="cellIs" dxfId="154" priority="321" stopIfTrue="1" operator="equal">
      <formula>"H"</formula>
    </cfRule>
    <cfRule type="cellIs" dxfId="153" priority="322" stopIfTrue="1" operator="equal">
      <formula>"M"</formula>
    </cfRule>
    <cfRule type="cellIs" dxfId="152" priority="323" stopIfTrue="1" operator="equal">
      <formula>"L"</formula>
    </cfRule>
  </conditionalFormatting>
  <conditionalFormatting sqref="I25">
    <cfRule type="cellIs" dxfId="151" priority="316" operator="equal">
      <formula>"L"</formula>
    </cfRule>
    <cfRule type="cellIs" dxfId="150" priority="317" operator="equal">
      <formula>"M"</formula>
    </cfRule>
    <cfRule type="cellIs" dxfId="149" priority="318" operator="equal">
      <formula>"H"</formula>
    </cfRule>
    <cfRule type="cellIs" dxfId="148" priority="319" operator="equal">
      <formula>"C"</formula>
    </cfRule>
  </conditionalFormatting>
  <conditionalFormatting sqref="I25">
    <cfRule type="cellIs" dxfId="147" priority="312" stopIfTrue="1" operator="equal">
      <formula>"C"</formula>
    </cfRule>
    <cfRule type="cellIs" dxfId="146" priority="313" stopIfTrue="1" operator="equal">
      <formula>"H"</formula>
    </cfRule>
    <cfRule type="cellIs" dxfId="145" priority="314" stopIfTrue="1" operator="equal">
      <formula>"M"</formula>
    </cfRule>
    <cfRule type="cellIs" dxfId="144" priority="315" stopIfTrue="1" operator="equal">
      <formula>"L"</formula>
    </cfRule>
  </conditionalFormatting>
  <conditionalFormatting sqref="I25">
    <cfRule type="cellIs" dxfId="143" priority="308" operator="equal">
      <formula>"L"</formula>
    </cfRule>
    <cfRule type="cellIs" dxfId="142" priority="309" operator="equal">
      <formula>"M"</formula>
    </cfRule>
    <cfRule type="cellIs" dxfId="141" priority="310" operator="equal">
      <formula>"H"</formula>
    </cfRule>
    <cfRule type="cellIs" dxfId="140" priority="311" operator="equal">
      <formula>"C"</formula>
    </cfRule>
  </conditionalFormatting>
  <conditionalFormatting sqref="I25">
    <cfRule type="cellIs" dxfId="139" priority="304" operator="equal">
      <formula>1</formula>
    </cfRule>
    <cfRule type="cellIs" dxfId="138" priority="305" operator="equal">
      <formula>2</formula>
    </cfRule>
    <cfRule type="cellIs" dxfId="137" priority="306" operator="equal">
      <formula>3</formula>
    </cfRule>
    <cfRule type="cellIs" dxfId="136" priority="307" operator="equal">
      <formula>4</formula>
    </cfRule>
  </conditionalFormatting>
  <conditionalFormatting sqref="G26:G50">
    <cfRule type="cellIs" dxfId="135" priority="420" stopIfTrue="1" operator="equal">
      <formula>"C"</formula>
    </cfRule>
    <cfRule type="cellIs" dxfId="134" priority="421" stopIfTrue="1" operator="equal">
      <formula>"H"</formula>
    </cfRule>
    <cfRule type="cellIs" dxfId="133" priority="422" stopIfTrue="1" operator="equal">
      <formula>"M"</formula>
    </cfRule>
    <cfRule type="cellIs" dxfId="132" priority="423" stopIfTrue="1" operator="equal">
      <formula>"L"</formula>
    </cfRule>
  </conditionalFormatting>
  <conditionalFormatting sqref="G26:G50">
    <cfRule type="cellIs" dxfId="131" priority="416" operator="equal">
      <formula>"L"</formula>
    </cfRule>
    <cfRule type="cellIs" dxfId="130" priority="417" operator="equal">
      <formula>"M"</formula>
    </cfRule>
    <cfRule type="cellIs" dxfId="129" priority="418" operator="equal">
      <formula>"H"</formula>
    </cfRule>
    <cfRule type="cellIs" dxfId="128" priority="419" operator="equal">
      <formula>"C"</formula>
    </cfRule>
  </conditionalFormatting>
  <conditionalFormatting sqref="G26:G50">
    <cfRule type="cellIs" dxfId="127" priority="412" stopIfTrue="1" operator="equal">
      <formula>"C"</formula>
    </cfRule>
    <cfRule type="cellIs" dxfId="126" priority="413" stopIfTrue="1" operator="equal">
      <formula>"H"</formula>
    </cfRule>
    <cfRule type="cellIs" dxfId="125" priority="414" stopIfTrue="1" operator="equal">
      <formula>"M"</formula>
    </cfRule>
    <cfRule type="cellIs" dxfId="124" priority="415" stopIfTrue="1" operator="equal">
      <formula>"L"</formula>
    </cfRule>
  </conditionalFormatting>
  <conditionalFormatting sqref="G26:G50">
    <cfRule type="cellIs" dxfId="123" priority="408" operator="equal">
      <formula>"L"</formula>
    </cfRule>
    <cfRule type="cellIs" dxfId="122" priority="409" operator="equal">
      <formula>"M"</formula>
    </cfRule>
    <cfRule type="cellIs" dxfId="121" priority="410" operator="equal">
      <formula>"H"</formula>
    </cfRule>
    <cfRule type="cellIs" dxfId="120" priority="411" operator="equal">
      <formula>"C"</formula>
    </cfRule>
  </conditionalFormatting>
  <conditionalFormatting sqref="G26:G50">
    <cfRule type="cellIs" dxfId="119" priority="404" operator="equal">
      <formula>1</formula>
    </cfRule>
    <cfRule type="cellIs" dxfId="118" priority="405" operator="equal">
      <formula>2</formula>
    </cfRule>
    <cfRule type="cellIs" dxfId="117" priority="406" operator="equal">
      <formula>3</formula>
    </cfRule>
    <cfRule type="cellIs" dxfId="116" priority="407" operator="equal">
      <formula>4</formula>
    </cfRule>
  </conditionalFormatting>
  <conditionalFormatting sqref="G24:G25">
    <cfRule type="cellIs" dxfId="115" priority="400" stopIfTrue="1" operator="equal">
      <formula>"C"</formula>
    </cfRule>
    <cfRule type="cellIs" dxfId="114" priority="401" stopIfTrue="1" operator="equal">
      <formula>"H"</formula>
    </cfRule>
    <cfRule type="cellIs" dxfId="113" priority="402" stopIfTrue="1" operator="equal">
      <formula>"M"</formula>
    </cfRule>
    <cfRule type="cellIs" dxfId="112" priority="403" stopIfTrue="1" operator="equal">
      <formula>"L"</formula>
    </cfRule>
  </conditionalFormatting>
  <conditionalFormatting sqref="G24:G25">
    <cfRule type="cellIs" dxfId="111" priority="396" operator="equal">
      <formula>"L"</formula>
    </cfRule>
    <cfRule type="cellIs" dxfId="110" priority="397" operator="equal">
      <formula>"M"</formula>
    </cfRule>
    <cfRule type="cellIs" dxfId="109" priority="398" operator="equal">
      <formula>"H"</formula>
    </cfRule>
    <cfRule type="cellIs" dxfId="108" priority="399" operator="equal">
      <formula>"C"</formula>
    </cfRule>
  </conditionalFormatting>
  <conditionalFormatting sqref="G24:G25">
    <cfRule type="cellIs" dxfId="107" priority="392" stopIfTrue="1" operator="equal">
      <formula>"C"</formula>
    </cfRule>
    <cfRule type="cellIs" dxfId="106" priority="393" stopIfTrue="1" operator="equal">
      <formula>"H"</formula>
    </cfRule>
    <cfRule type="cellIs" dxfId="105" priority="394" stopIfTrue="1" operator="equal">
      <formula>"M"</formula>
    </cfRule>
    <cfRule type="cellIs" dxfId="104" priority="395" stopIfTrue="1" operator="equal">
      <formula>"L"</formula>
    </cfRule>
  </conditionalFormatting>
  <conditionalFormatting sqref="G24:G25">
    <cfRule type="cellIs" dxfId="103" priority="388" operator="equal">
      <formula>"L"</formula>
    </cfRule>
    <cfRule type="cellIs" dxfId="102" priority="389" operator="equal">
      <formula>"M"</formula>
    </cfRule>
    <cfRule type="cellIs" dxfId="101" priority="390" operator="equal">
      <formula>"H"</formula>
    </cfRule>
    <cfRule type="cellIs" dxfId="100" priority="391" operator="equal">
      <formula>"C"</formula>
    </cfRule>
  </conditionalFormatting>
  <conditionalFormatting sqref="G24:G25">
    <cfRule type="cellIs" dxfId="99" priority="384" operator="equal">
      <formula>1</formula>
    </cfRule>
    <cfRule type="cellIs" dxfId="98" priority="385" operator="equal">
      <formula>2</formula>
    </cfRule>
    <cfRule type="cellIs" dxfId="97" priority="386" operator="equal">
      <formula>3</formula>
    </cfRule>
    <cfRule type="cellIs" dxfId="96" priority="387" operator="equal">
      <formula>4</formula>
    </cfRule>
  </conditionalFormatting>
  <conditionalFormatting sqref="A24:U236">
    <cfRule type="expression" dxfId="95" priority="301">
      <formula>$B24=""</formula>
    </cfRule>
  </conditionalFormatting>
  <conditionalFormatting sqref="AK24:AW143 AK189:AW189 AK151:AW152 AK145:AL145 AK144:AM144 AK146:AM150 AP144:AW150 W24:AI236 AK190:AK236 AT197:AW236 AL226:AS234 AL225:AM225 AP225:AS225 AL196:AW196 AL198:AS224 AL235:AM235 AP235:AS235 AK153:AK170 AK174:AK188">
    <cfRule type="expression" dxfId="94" priority="177">
      <formula>$B24=""</formula>
    </cfRule>
  </conditionalFormatting>
  <conditionalFormatting sqref="M24:O236">
    <cfRule type="expression" dxfId="93" priority="47" stopIfTrue="1">
      <formula>OR($H24="C",$H24="H")</formula>
    </cfRule>
  </conditionalFormatting>
  <conditionalFormatting sqref="AL153:AW156">
    <cfRule type="expression" dxfId="92" priority="45">
      <formula>$B153=""</formula>
    </cfRule>
  </conditionalFormatting>
  <conditionalFormatting sqref="AL157:AW157">
    <cfRule type="expression" dxfId="91" priority="44">
      <formula>$B157=""</formula>
    </cfRule>
  </conditionalFormatting>
  <conditionalFormatting sqref="AL158:AW162">
    <cfRule type="expression" dxfId="90" priority="43">
      <formula>$B158=""</formula>
    </cfRule>
  </conditionalFormatting>
  <conditionalFormatting sqref="AP181:AQ181">
    <cfRule type="expression" dxfId="89" priority="33">
      <formula>$B181=""</formula>
    </cfRule>
  </conditionalFormatting>
  <conditionalFormatting sqref="AK171">
    <cfRule type="expression" dxfId="88" priority="41">
      <formula>$B171=""</formula>
    </cfRule>
  </conditionalFormatting>
  <conditionalFormatting sqref="AL182:AW182 AL178:AW180 AL186:AW188 AL183:AM184 AP183:AW184">
    <cfRule type="expression" dxfId="87" priority="39">
      <formula>$B178=""</formula>
    </cfRule>
  </conditionalFormatting>
  <conditionalFormatting sqref="AL185:AM185">
    <cfRule type="expression" dxfId="86" priority="38">
      <formula>$B185=""</formula>
    </cfRule>
  </conditionalFormatting>
  <conditionalFormatting sqref="AR185:AW185">
    <cfRule type="expression" dxfId="85" priority="37">
      <formula>$B185=""</formula>
    </cfRule>
  </conditionalFormatting>
  <conditionalFormatting sqref="AP185:AQ185">
    <cfRule type="expression" dxfId="84" priority="36">
      <formula>$B185=""</formula>
    </cfRule>
  </conditionalFormatting>
  <conditionalFormatting sqref="AL181:AO181">
    <cfRule type="expression" dxfId="83" priority="35">
      <formula>$B181=""</formula>
    </cfRule>
  </conditionalFormatting>
  <conditionalFormatting sqref="AR181:AW181">
    <cfRule type="expression" dxfId="82" priority="34">
      <formula>$B181=""</formula>
    </cfRule>
  </conditionalFormatting>
  <conditionalFormatting sqref="AL190:AW195">
    <cfRule type="expression" dxfId="81" priority="32">
      <formula>$B190=""</formula>
    </cfRule>
  </conditionalFormatting>
  <conditionalFormatting sqref="AL197:AM197 AP197:AS197">
    <cfRule type="expression" dxfId="80" priority="29">
      <formula>$B197=""</formula>
    </cfRule>
  </conditionalFormatting>
  <conditionalFormatting sqref="AL236:AS236">
    <cfRule type="expression" dxfId="79" priority="28">
      <formula>$B236=""</formula>
    </cfRule>
  </conditionalFormatting>
  <conditionalFormatting sqref="AM145">
    <cfRule type="expression" dxfId="78" priority="25">
      <formula>$B145=""</formula>
    </cfRule>
  </conditionalFormatting>
  <conditionalFormatting sqref="AN144:AO148">
    <cfRule type="expression" dxfId="77" priority="24">
      <formula>$B144=""</formula>
    </cfRule>
  </conditionalFormatting>
  <conditionalFormatting sqref="AN149:AO150">
    <cfRule type="expression" dxfId="76" priority="23">
      <formula>$B149=""</formula>
    </cfRule>
  </conditionalFormatting>
  <conditionalFormatting sqref="AL164:AW164">
    <cfRule type="expression" dxfId="75" priority="22">
      <formula>$B164=""</formula>
    </cfRule>
  </conditionalFormatting>
  <conditionalFormatting sqref="AL163:AW163">
    <cfRule type="expression" dxfId="74" priority="21">
      <formula>$B163=""</formula>
    </cfRule>
  </conditionalFormatting>
  <conditionalFormatting sqref="AL167:AW167">
    <cfRule type="expression" dxfId="73" priority="20">
      <formula>$B167=""</formula>
    </cfRule>
  </conditionalFormatting>
  <conditionalFormatting sqref="AL173:AW174">
    <cfRule type="expression" dxfId="72" priority="19">
      <formula>$B173=""</formula>
    </cfRule>
  </conditionalFormatting>
  <conditionalFormatting sqref="AL175:AW175">
    <cfRule type="expression" dxfId="71" priority="18">
      <formula>$B175=""</formula>
    </cfRule>
  </conditionalFormatting>
  <conditionalFormatting sqref="AL177:AM177 AP177:AW177">
    <cfRule type="expression" dxfId="70" priority="17">
      <formula>$B177=""</formula>
    </cfRule>
  </conditionalFormatting>
  <conditionalFormatting sqref="AL170:AW170">
    <cfRule type="expression" dxfId="69" priority="16">
      <formula>$B170=""</formula>
    </cfRule>
  </conditionalFormatting>
  <conditionalFormatting sqref="AL168:AM169 AP168:AW169">
    <cfRule type="expression" dxfId="68" priority="15">
      <formula>$B168=""</formula>
    </cfRule>
  </conditionalFormatting>
  <conditionalFormatting sqref="AL172:AW172">
    <cfRule type="expression" dxfId="67" priority="14">
      <formula>$B172=""</formula>
    </cfRule>
  </conditionalFormatting>
  <conditionalFormatting sqref="AL176:AW176">
    <cfRule type="expression" dxfId="66" priority="13">
      <formula>$B176=""</formula>
    </cfRule>
  </conditionalFormatting>
  <conditionalFormatting sqref="AL171:AW171">
    <cfRule type="expression" dxfId="65" priority="12">
      <formula>$B171=""</formula>
    </cfRule>
  </conditionalFormatting>
  <conditionalFormatting sqref="AL165:AW166">
    <cfRule type="expression" dxfId="64" priority="11">
      <formula>$B165=""</formula>
    </cfRule>
  </conditionalFormatting>
  <conditionalFormatting sqref="AN168:AO169">
    <cfRule type="expression" dxfId="63" priority="10">
      <formula>$B168=""</formula>
    </cfRule>
  </conditionalFormatting>
  <conditionalFormatting sqref="AN177:AO177">
    <cfRule type="expression" dxfId="62" priority="9">
      <formula>$B177=""</formula>
    </cfRule>
  </conditionalFormatting>
  <conditionalFormatting sqref="AN183:AO183">
    <cfRule type="expression" dxfId="61" priority="8">
      <formula>$B183=""</formula>
    </cfRule>
  </conditionalFormatting>
  <conditionalFormatting sqref="AN184:AO184">
    <cfRule type="expression" dxfId="60" priority="7">
      <formula>$B184=""</formula>
    </cfRule>
  </conditionalFormatting>
  <conditionalFormatting sqref="AN185:AO185">
    <cfRule type="expression" dxfId="59" priority="6">
      <formula>$B185=""</formula>
    </cfRule>
  </conditionalFormatting>
  <conditionalFormatting sqref="AN225:AO225">
    <cfRule type="expression" dxfId="58" priority="5">
      <formula>$B225=""</formula>
    </cfRule>
  </conditionalFormatting>
  <conditionalFormatting sqref="AN197:AO197">
    <cfRule type="expression" dxfId="57" priority="4">
      <formula>$B197=""</formula>
    </cfRule>
  </conditionalFormatting>
  <conditionalFormatting sqref="AN235:AO235">
    <cfRule type="expression" dxfId="56" priority="3">
      <formula>$B235=""</formula>
    </cfRule>
  </conditionalFormatting>
  <conditionalFormatting sqref="AK172">
    <cfRule type="expression" dxfId="55" priority="2">
      <formula>$B172=""</formula>
    </cfRule>
  </conditionalFormatting>
  <conditionalFormatting sqref="AK173">
    <cfRule type="expression" dxfId="54" priority="1">
      <formula>$B173=""</formula>
    </cfRule>
  </conditionalFormatting>
  <dataValidations count="3">
    <dataValidation type="list" allowBlank="1" showInputMessage="1" showErrorMessage="1" sqref="W24:AI236 AK24:AW236" xr:uid="{00000000-0002-0000-0300-000000000000}">
      <formula1>"Y,N"</formula1>
    </dataValidation>
    <dataValidation type="list" allowBlank="1" showInputMessage="1" showErrorMessage="1" sqref="F24:F236 D24:D236" xr:uid="{00000000-0002-0000-0300-000001000000}">
      <formula1>"1,2,3,4"</formula1>
    </dataValidation>
    <dataValidation type="list" allowBlank="1" showInputMessage="1" showErrorMessage="1" sqref="H24:H236" xr:uid="{00000000-0002-0000-0300-000002000000}">
      <formula1>"L,M,H,C"</formula1>
    </dataValidation>
  </dataValidations>
  <pageMargins left="0.23622047244094491" right="0.23622047244094491" top="0.74803149606299213" bottom="0.74803149606299213" header="0.31496062992125984" footer="0.31496062992125984"/>
  <pageSetup paperSize="8" scale="56" fitToHeight="0" orientation="landscape" r:id="rId1"/>
  <headerFooter>
    <oddHeader>&amp;C&amp;F</oddHeader>
    <oddFooter>&amp;L&amp;A&amp;CPage &amp;P of &amp;N&amp;R&amp;D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H18"/>
  <sheetViews>
    <sheetView workbookViewId="0"/>
  </sheetViews>
  <sheetFormatPr defaultRowHeight="12.75" x14ac:dyDescent="0.2"/>
  <cols>
    <col min="2" max="2" width="3.125" bestFit="1" customWidth="1"/>
    <col min="3" max="3" width="2.25" bestFit="1" customWidth="1"/>
    <col min="4" max="7" width="11.25" customWidth="1"/>
    <col min="9" max="9" width="24" bestFit="1" customWidth="1"/>
    <col min="10" max="12" width="10.5" customWidth="1"/>
  </cols>
  <sheetData>
    <row r="2" spans="1:8" x14ac:dyDescent="0.2">
      <c r="A2" s="2"/>
      <c r="B2" s="2"/>
      <c r="C2" s="2"/>
      <c r="D2" s="2"/>
      <c r="E2" s="2"/>
      <c r="F2" s="2"/>
      <c r="G2" s="2"/>
      <c r="H2" s="2"/>
    </row>
    <row r="3" spans="1:8" x14ac:dyDescent="0.2">
      <c r="A3" s="2"/>
      <c r="B3" s="80" t="s">
        <v>88</v>
      </c>
      <c r="C3" s="2"/>
      <c r="D3" s="2"/>
      <c r="E3" s="2"/>
      <c r="F3" s="2"/>
      <c r="G3" s="2"/>
      <c r="H3" s="2"/>
    </row>
    <row r="4" spans="1:8" ht="13.5" thickBot="1" x14ac:dyDescent="0.25">
      <c r="A4" s="2"/>
      <c r="B4" s="2"/>
      <c r="C4" s="2"/>
      <c r="D4" s="86">
        <v>1</v>
      </c>
      <c r="E4" s="86">
        <v>2</v>
      </c>
      <c r="F4" s="86">
        <v>3</v>
      </c>
      <c r="G4" s="86">
        <v>4</v>
      </c>
      <c r="H4" s="2"/>
    </row>
    <row r="5" spans="1:8" ht="54" customHeight="1" x14ac:dyDescent="0.2">
      <c r="B5" s="451" t="s">
        <v>34</v>
      </c>
      <c r="C5" s="5">
        <v>4</v>
      </c>
      <c r="D5" s="87" t="s">
        <v>11</v>
      </c>
      <c r="E5" s="88" t="s">
        <v>15</v>
      </c>
      <c r="F5" s="74" t="s">
        <v>19</v>
      </c>
      <c r="G5" s="75" t="s">
        <v>19</v>
      </c>
      <c r="H5" s="2"/>
    </row>
    <row r="6" spans="1:8" ht="54" customHeight="1" x14ac:dyDescent="0.2">
      <c r="B6" s="451"/>
      <c r="C6" s="5">
        <v>3</v>
      </c>
      <c r="D6" s="76" t="s">
        <v>11</v>
      </c>
      <c r="E6" s="90" t="s">
        <v>11</v>
      </c>
      <c r="F6" s="89" t="s">
        <v>15</v>
      </c>
      <c r="G6" s="77" t="s">
        <v>19</v>
      </c>
      <c r="H6" s="2"/>
    </row>
    <row r="7" spans="1:8" ht="54" customHeight="1" x14ac:dyDescent="0.2">
      <c r="B7" s="451"/>
      <c r="C7" s="5">
        <v>2</v>
      </c>
      <c r="D7" s="76" t="s">
        <v>7</v>
      </c>
      <c r="E7" s="68" t="s">
        <v>11</v>
      </c>
      <c r="F7" s="90" t="s">
        <v>11</v>
      </c>
      <c r="G7" s="91" t="s">
        <v>15</v>
      </c>
      <c r="H7" s="2"/>
    </row>
    <row r="8" spans="1:8" ht="54" customHeight="1" thickBot="1" x14ac:dyDescent="0.25">
      <c r="B8" s="451"/>
      <c r="C8" s="5">
        <v>1</v>
      </c>
      <c r="D8" s="78" t="s">
        <v>7</v>
      </c>
      <c r="E8" s="79" t="s">
        <v>7</v>
      </c>
      <c r="F8" s="92" t="s">
        <v>7</v>
      </c>
      <c r="G8" s="93" t="s">
        <v>7</v>
      </c>
      <c r="H8" s="2"/>
    </row>
    <row r="9" spans="1:8" x14ac:dyDescent="0.2">
      <c r="B9" s="2"/>
      <c r="C9" s="2"/>
      <c r="D9" s="86">
        <v>1</v>
      </c>
      <c r="E9" s="86">
        <v>2</v>
      </c>
      <c r="F9" s="86">
        <v>3</v>
      </c>
      <c r="G9" s="86">
        <v>4</v>
      </c>
      <c r="H9" s="2"/>
    </row>
    <row r="10" spans="1:8" x14ac:dyDescent="0.2">
      <c r="B10" s="2"/>
      <c r="C10" s="2"/>
      <c r="D10" s="452" t="s">
        <v>87</v>
      </c>
      <c r="E10" s="452"/>
      <c r="F10" s="452"/>
      <c r="G10" s="452"/>
      <c r="H10" s="2"/>
    </row>
    <row r="11" spans="1:8" x14ac:dyDescent="0.2">
      <c r="B11" s="2"/>
      <c r="C11" s="2"/>
      <c r="D11" s="2"/>
      <c r="E11" s="2"/>
      <c r="F11" s="2"/>
      <c r="G11" s="2"/>
      <c r="H11" s="2"/>
    </row>
    <row r="12" spans="1:8" ht="12.75" customHeight="1" x14ac:dyDescent="0.2">
      <c r="B12" s="2"/>
      <c r="C12" s="2"/>
      <c r="D12" s="453" t="s">
        <v>35</v>
      </c>
      <c r="E12" s="22" t="s">
        <v>6</v>
      </c>
      <c r="F12" s="72"/>
      <c r="G12" s="2"/>
      <c r="H12" s="2"/>
    </row>
    <row r="13" spans="1:8" x14ac:dyDescent="0.2">
      <c r="B13" s="2"/>
      <c r="C13" s="2"/>
      <c r="D13" s="453"/>
      <c r="E13" s="23" t="s">
        <v>10</v>
      </c>
      <c r="F13" s="72"/>
      <c r="G13" s="2"/>
      <c r="H13" s="2"/>
    </row>
    <row r="14" spans="1:8" x14ac:dyDescent="0.2">
      <c r="B14" s="2"/>
      <c r="C14" s="2"/>
      <c r="D14" s="453"/>
      <c r="E14" s="24" t="s">
        <v>14</v>
      </c>
      <c r="F14" s="72"/>
      <c r="G14" s="2"/>
      <c r="H14" s="2"/>
    </row>
    <row r="15" spans="1:8" x14ac:dyDescent="0.2">
      <c r="B15" s="2"/>
      <c r="C15" s="2"/>
      <c r="D15" s="453"/>
      <c r="E15" s="25" t="s">
        <v>18</v>
      </c>
      <c r="F15" s="73"/>
      <c r="G15" s="2"/>
      <c r="H15" s="2"/>
    </row>
    <row r="18" spans="2:2" x14ac:dyDescent="0.2">
      <c r="B18" s="1"/>
    </row>
  </sheetData>
  <sheetProtection sheet="1" objects="1" scenarios="1"/>
  <mergeCells count="3">
    <mergeCell ref="B5:B8"/>
    <mergeCell ref="D10:G10"/>
    <mergeCell ref="D12:D15"/>
  </mergeCells>
  <conditionalFormatting sqref="D5:G8">
    <cfRule type="cellIs" dxfId="53" priority="1" operator="equal">
      <formula>"L"</formula>
    </cfRule>
    <cfRule type="cellIs" dxfId="52" priority="2" operator="equal">
      <formula>"M"</formula>
    </cfRule>
    <cfRule type="cellIs" dxfId="51" priority="3" operator="equal">
      <formula>"H"</formula>
    </cfRule>
    <cfRule type="cellIs" dxfId="50" priority="4" operator="equal">
      <formula>"C"</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V246"/>
  <sheetViews>
    <sheetView topLeftCell="A148" zoomScale="85" zoomScaleNormal="85" workbookViewId="0">
      <selection activeCell="B161" sqref="B161"/>
    </sheetView>
  </sheetViews>
  <sheetFormatPr defaultRowHeight="12.75" outlineLevelRow="1" x14ac:dyDescent="0.2"/>
  <cols>
    <col min="1" max="1" width="3.5" bestFit="1" customWidth="1"/>
    <col min="2" max="2" width="21.125" customWidth="1"/>
    <col min="3" max="4" width="48.125" customWidth="1"/>
    <col min="5" max="5" width="20.5" style="254" customWidth="1"/>
    <col min="6" max="6" width="48.125" customWidth="1"/>
    <col min="7" max="7" width="11.375" customWidth="1"/>
    <col min="8" max="8" width="19" style="284" customWidth="1"/>
    <col min="9" max="9" width="11.375" style="256" customWidth="1"/>
    <col min="10" max="10" width="9" style="203" customWidth="1"/>
    <col min="11" max="11" width="2.625" customWidth="1"/>
  </cols>
  <sheetData>
    <row r="1" spans="1:22" s="48" customFormat="1" ht="18" x14ac:dyDescent="0.25">
      <c r="A1" s="47" t="str">
        <f ca="1">RIGHT(CELL("filename",B106),LEN(CELL("filename",B106))-FIND("]",CELL("filename",B106)))</f>
        <v>ET_Submissions</v>
      </c>
      <c r="C1" s="47" t="s">
        <v>53</v>
      </c>
      <c r="E1" s="253"/>
      <c r="H1" s="275"/>
      <c r="I1" s="255"/>
      <c r="J1" s="245"/>
    </row>
    <row r="3" spans="1:22" s="6" customFormat="1" ht="14.25" x14ac:dyDescent="0.2">
      <c r="A3" s="176" t="s">
        <v>925</v>
      </c>
      <c r="B3" s="176"/>
      <c r="C3" s="7"/>
      <c r="D3" s="7"/>
      <c r="E3" s="8"/>
      <c r="F3" s="8"/>
      <c r="G3" s="8"/>
      <c r="H3" s="276"/>
      <c r="I3" s="8"/>
      <c r="J3" s="8"/>
      <c r="K3" s="8"/>
      <c r="L3" s="8"/>
      <c r="M3" s="8"/>
      <c r="N3" s="8"/>
      <c r="O3" s="8"/>
      <c r="P3" s="8"/>
      <c r="Q3" s="8"/>
      <c r="R3" s="8"/>
      <c r="S3" s="8"/>
      <c r="U3" s="37"/>
      <c r="V3" s="37"/>
    </row>
    <row r="4" spans="1:22" s="6" customFormat="1" ht="14.25" outlineLevel="1" x14ac:dyDescent="0.2">
      <c r="A4" s="175"/>
      <c r="B4" s="175" t="s">
        <v>732</v>
      </c>
      <c r="C4" s="175" t="s">
        <v>731</v>
      </c>
      <c r="D4" s="175"/>
      <c r="E4" s="8"/>
      <c r="F4" s="8"/>
      <c r="G4" s="8"/>
      <c r="H4" s="276"/>
      <c r="I4" s="8"/>
      <c r="J4" s="8"/>
      <c r="K4" s="8"/>
      <c r="L4" s="8"/>
      <c r="M4" s="8"/>
      <c r="N4" s="8"/>
      <c r="O4" s="8"/>
      <c r="P4" s="8"/>
      <c r="Q4" s="8"/>
      <c r="R4" s="8"/>
      <c r="S4" s="8"/>
      <c r="U4" s="37"/>
      <c r="V4" s="37"/>
    </row>
    <row r="5" spans="1:22" s="6" customFormat="1" ht="14.25" customHeight="1" outlineLevel="1" x14ac:dyDescent="0.2">
      <c r="A5" s="7">
        <v>1</v>
      </c>
      <c r="B5" s="7" t="str">
        <f>"Rows "&amp;(ROW($A$18)+1)&amp;" to "&amp;(ROW($A$139)-1)</f>
        <v>Rows 19 to 138</v>
      </c>
      <c r="C5" s="7" t="s">
        <v>875</v>
      </c>
      <c r="D5" s="7"/>
      <c r="E5" s="8"/>
      <c r="F5" s="8"/>
      <c r="G5" s="8"/>
      <c r="H5" s="276"/>
      <c r="I5" s="8"/>
      <c r="J5" s="8"/>
      <c r="K5" s="8"/>
      <c r="L5" s="8"/>
      <c r="M5" s="8"/>
      <c r="N5" s="8"/>
      <c r="O5" s="8"/>
      <c r="P5" s="8"/>
      <c r="Q5" s="8"/>
      <c r="R5" s="8"/>
      <c r="S5" s="8"/>
      <c r="U5" s="37"/>
      <c r="V5" s="37"/>
    </row>
    <row r="6" spans="1:22" s="6" customFormat="1" ht="14.25" outlineLevel="1" x14ac:dyDescent="0.2">
      <c r="A6" s="7">
        <v>2</v>
      </c>
      <c r="B6" s="7" t="str">
        <f>"Rows "&amp;(ROW($A$140)+1)&amp;" to "&amp;(ROW($A$160)-1)</f>
        <v>Rows 141 to 159</v>
      </c>
      <c r="C6" s="7" t="s">
        <v>868</v>
      </c>
      <c r="D6" s="7"/>
      <c r="E6" s="8"/>
      <c r="F6" s="8"/>
      <c r="G6" s="8"/>
      <c r="H6" s="276"/>
      <c r="I6" s="8"/>
      <c r="J6" s="8"/>
      <c r="K6" s="8"/>
      <c r="L6" s="8"/>
      <c r="M6" s="8"/>
      <c r="N6" s="8"/>
      <c r="O6" s="8"/>
      <c r="P6" s="8"/>
      <c r="Q6" s="8"/>
      <c r="R6" s="8"/>
      <c r="S6" s="8"/>
      <c r="U6" s="37"/>
      <c r="V6" s="37"/>
    </row>
    <row r="7" spans="1:22" s="6" customFormat="1" ht="14.25" outlineLevel="1" x14ac:dyDescent="0.2">
      <c r="A7" s="7"/>
      <c r="B7" s="7"/>
      <c r="C7" s="7" t="s">
        <v>834</v>
      </c>
      <c r="D7" s="7"/>
      <c r="E7" s="8"/>
      <c r="F7" s="8"/>
      <c r="G7" s="8"/>
      <c r="H7" s="276"/>
      <c r="I7" s="8"/>
      <c r="J7" s="8"/>
      <c r="K7" s="8"/>
      <c r="L7" s="8"/>
      <c r="M7" s="8"/>
      <c r="N7" s="8"/>
      <c r="O7" s="8"/>
      <c r="P7" s="8"/>
      <c r="Q7" s="8"/>
      <c r="R7" s="8"/>
      <c r="S7" s="8"/>
      <c r="U7" s="37"/>
      <c r="V7" s="37"/>
    </row>
    <row r="8" spans="1:22" s="6" customFormat="1" ht="14.25" outlineLevel="1" x14ac:dyDescent="0.2">
      <c r="A8" s="7">
        <v>3</v>
      </c>
      <c r="B8" s="7" t="str">
        <f>"Rows "&amp;(ROW($A$160)+1)&amp;" to "&amp;(ROW($A$239:$A$246)-1)</f>
        <v>Rows 161 to 238</v>
      </c>
      <c r="C8" s="7" t="s">
        <v>859</v>
      </c>
      <c r="D8" s="7"/>
      <c r="E8" s="8"/>
      <c r="F8" s="8"/>
      <c r="G8" s="8"/>
      <c r="H8" s="276"/>
      <c r="I8" s="8"/>
      <c r="J8" s="8"/>
      <c r="K8" s="8"/>
      <c r="L8" s="8"/>
      <c r="M8" s="8"/>
      <c r="N8" s="8"/>
      <c r="O8" s="8"/>
      <c r="P8" s="8"/>
      <c r="Q8" s="8"/>
      <c r="R8" s="8"/>
      <c r="S8" s="8"/>
      <c r="U8" s="37"/>
      <c r="V8" s="37"/>
    </row>
    <row r="9" spans="1:22" s="6" customFormat="1" ht="14.25" customHeight="1" outlineLevel="1" x14ac:dyDescent="0.2">
      <c r="A9" s="7">
        <v>4</v>
      </c>
      <c r="B9" s="7" t="str">
        <f>"Rows "&amp;ROW($A$160)&amp;" to "&amp;ROW($A$246)</f>
        <v>Rows 160 to 246</v>
      </c>
      <c r="C9" s="7" t="str">
        <f>"Additional rows may be inserted below Row "&amp;ROW($A$160)&amp;" and above Row "&amp;ROW($A$246)&amp;". No other rows should be inserted and no submissions should be entered below this area as they will not be picked up on other sheets.  "</f>
        <v xml:space="preserve">Additional rows may be inserted below Row 160 and above Row 246. No other rows should be inserted and no submissions should be entered below this area as they will not be picked up on other sheets.  </v>
      </c>
      <c r="D9" s="7"/>
      <c r="E9" s="8"/>
      <c r="F9" s="8"/>
      <c r="G9" s="8"/>
      <c r="H9" s="276"/>
      <c r="I9" s="8"/>
      <c r="J9" s="8"/>
      <c r="K9" s="8"/>
      <c r="L9" s="8"/>
      <c r="M9" s="8"/>
      <c r="N9" s="8"/>
      <c r="O9" s="8"/>
      <c r="P9" s="8"/>
      <c r="Q9" s="8"/>
      <c r="R9" s="8"/>
      <c r="S9" s="8"/>
      <c r="U9" s="37"/>
      <c r="V9" s="37"/>
    </row>
    <row r="10" spans="1:22" s="6" customFormat="1" ht="14.25" customHeight="1" outlineLevel="1" x14ac:dyDescent="0.2">
      <c r="A10" s="7"/>
      <c r="B10" s="7"/>
      <c r="C10" s="7" t="s">
        <v>904</v>
      </c>
      <c r="D10" s="7"/>
      <c r="E10" s="8"/>
      <c r="F10" s="8"/>
      <c r="G10" s="8"/>
      <c r="H10" s="276"/>
      <c r="I10" s="8"/>
      <c r="J10" s="8"/>
      <c r="K10" s="8"/>
      <c r="L10" s="8"/>
      <c r="M10" s="8"/>
      <c r="N10" s="8"/>
      <c r="O10" s="8"/>
      <c r="P10" s="8"/>
      <c r="Q10" s="8"/>
      <c r="R10" s="8"/>
      <c r="S10" s="8"/>
      <c r="U10" s="37"/>
      <c r="V10" s="37"/>
    </row>
    <row r="11" spans="1:22" s="6" customFormat="1" ht="14.25" customHeight="1" outlineLevel="1" x14ac:dyDescent="0.2">
      <c r="A11" s="7"/>
      <c r="B11" s="7"/>
      <c r="C11" s="7" t="s">
        <v>903</v>
      </c>
      <c r="D11" s="7"/>
      <c r="E11" s="8"/>
      <c r="F11" s="8"/>
      <c r="G11" s="8"/>
      <c r="H11" s="276"/>
      <c r="I11" s="8"/>
      <c r="J11" s="8"/>
      <c r="K11" s="8"/>
      <c r="L11" s="8"/>
      <c r="M11" s="8"/>
      <c r="N11" s="8"/>
      <c r="O11" s="8"/>
      <c r="P11" s="8"/>
      <c r="Q11" s="8"/>
      <c r="R11" s="8"/>
      <c r="S11" s="8"/>
      <c r="U11" s="37"/>
      <c r="V11" s="37"/>
    </row>
    <row r="12" spans="1:22" s="6" customFormat="1" ht="14.25" customHeight="1" outlineLevel="1" x14ac:dyDescent="0.2">
      <c r="A12" s="7">
        <v>5</v>
      </c>
      <c r="B12" s="7" t="str">
        <f>"Rows "&amp;(ROW($A$240)+1)&amp;" to "&amp;(ROW($A$246)-1)</f>
        <v>Rows 241 to 245</v>
      </c>
      <c r="C12" s="7" t="s">
        <v>929</v>
      </c>
      <c r="D12" s="7"/>
      <c r="E12" s="8"/>
      <c r="F12" s="8"/>
      <c r="G12" s="8"/>
      <c r="H12" s="276"/>
      <c r="I12" s="8"/>
      <c r="J12" s="8"/>
      <c r="K12" s="8"/>
      <c r="L12" s="8"/>
      <c r="M12" s="8"/>
      <c r="N12" s="8"/>
      <c r="O12" s="8"/>
      <c r="P12" s="8"/>
      <c r="Q12" s="8"/>
      <c r="R12" s="8"/>
      <c r="S12" s="8"/>
      <c r="U12" s="37"/>
      <c r="V12" s="37"/>
    </row>
    <row r="13" spans="1:22" s="6" customFormat="1" ht="14.25" customHeight="1" outlineLevel="1" x14ac:dyDescent="0.2">
      <c r="A13" s="7"/>
      <c r="B13" s="7"/>
      <c r="C13" s="7" t="s">
        <v>833</v>
      </c>
      <c r="D13" s="7"/>
      <c r="E13" s="8"/>
      <c r="F13" s="8"/>
      <c r="G13" s="8"/>
      <c r="H13" s="276"/>
      <c r="I13" s="8"/>
      <c r="J13" s="8"/>
      <c r="K13" s="8"/>
      <c r="L13" s="8"/>
      <c r="M13" s="8"/>
      <c r="N13" s="8"/>
      <c r="O13" s="8"/>
      <c r="P13" s="8"/>
      <c r="Q13" s="8"/>
      <c r="R13" s="8"/>
      <c r="S13" s="8"/>
      <c r="U13" s="37"/>
      <c r="V13" s="37"/>
    </row>
    <row r="14" spans="1:22" s="6" customFormat="1" ht="14.25" outlineLevel="1" x14ac:dyDescent="0.2">
      <c r="A14" s="7"/>
      <c r="B14" s="7"/>
      <c r="C14" s="7" t="s">
        <v>905</v>
      </c>
      <c r="D14" s="219"/>
      <c r="E14" s="8"/>
      <c r="F14" s="8"/>
      <c r="G14" s="8"/>
      <c r="H14" s="276"/>
      <c r="I14" s="8"/>
      <c r="J14" s="8"/>
      <c r="K14" s="8"/>
      <c r="L14" s="8"/>
      <c r="M14" s="8"/>
      <c r="N14" s="8"/>
      <c r="O14" s="8"/>
      <c r="P14" s="8"/>
      <c r="Q14" s="8"/>
      <c r="R14" s="8"/>
      <c r="S14" s="8"/>
      <c r="U14" s="37"/>
      <c r="V14" s="37"/>
    </row>
    <row r="15" spans="1:22" s="6" customFormat="1" ht="15" outlineLevel="1" thickBot="1" x14ac:dyDescent="0.25">
      <c r="A15" s="7"/>
      <c r="B15" s="7"/>
      <c r="C15" s="7"/>
      <c r="D15" s="7"/>
      <c r="E15" s="8"/>
      <c r="F15" s="8"/>
      <c r="G15" s="8"/>
      <c r="H15" s="276"/>
      <c r="I15" s="8"/>
      <c r="J15" s="8"/>
      <c r="K15" s="8"/>
      <c r="L15" s="8"/>
      <c r="M15" s="8"/>
      <c r="N15" s="8"/>
      <c r="O15" s="8"/>
      <c r="P15" s="8"/>
      <c r="Q15" s="8"/>
      <c r="R15" s="8"/>
      <c r="S15" s="8"/>
      <c r="U15" s="37"/>
      <c r="V15" s="37"/>
    </row>
    <row r="16" spans="1:22" ht="13.5" thickBot="1" x14ac:dyDescent="0.25">
      <c r="A16" s="132" t="s">
        <v>24</v>
      </c>
      <c r="B16" s="132" t="s">
        <v>25</v>
      </c>
      <c r="C16" s="46" t="s">
        <v>168</v>
      </c>
      <c r="D16" s="46" t="s">
        <v>62</v>
      </c>
      <c r="E16" s="133" t="s">
        <v>169</v>
      </c>
      <c r="F16" s="133" t="s">
        <v>170</v>
      </c>
      <c r="G16" s="46" t="s">
        <v>63</v>
      </c>
      <c r="H16" s="277" t="s">
        <v>64</v>
      </c>
      <c r="I16" s="257" t="s">
        <v>65</v>
      </c>
      <c r="J16" s="246" t="s">
        <v>863</v>
      </c>
    </row>
    <row r="17" spans="1:10" ht="13.5" thickBot="1" x14ac:dyDescent="0.25">
      <c r="A17" s="157"/>
      <c r="B17" s="274" t="s">
        <v>837</v>
      </c>
      <c r="C17" s="156"/>
      <c r="D17" s="156"/>
      <c r="E17" s="155"/>
      <c r="F17" s="155"/>
      <c r="G17" s="156"/>
      <c r="H17" s="278"/>
      <c r="I17" s="261"/>
      <c r="J17" s="246"/>
    </row>
    <row r="18" spans="1:10" ht="13.5" thickBot="1" x14ac:dyDescent="0.25">
      <c r="A18" s="140" t="s">
        <v>238</v>
      </c>
      <c r="B18" s="141"/>
      <c r="C18" s="142"/>
      <c r="D18" s="142"/>
      <c r="E18" s="141"/>
      <c r="F18" s="141"/>
      <c r="G18" s="142"/>
      <c r="H18" s="279"/>
      <c r="I18" s="258"/>
      <c r="J18" s="247"/>
    </row>
    <row r="19" spans="1:10" ht="32.25" thickBot="1" x14ac:dyDescent="0.25">
      <c r="A19" s="127">
        <f>MAX($A$16:$A18)+1</f>
        <v>1</v>
      </c>
      <c r="B19" s="127" t="s">
        <v>126</v>
      </c>
      <c r="C19" s="128" t="s">
        <v>127</v>
      </c>
      <c r="D19" s="129" t="s">
        <v>128</v>
      </c>
      <c r="E19" s="130" t="s">
        <v>129</v>
      </c>
      <c r="F19" s="130"/>
      <c r="G19" s="131" t="s">
        <v>66</v>
      </c>
      <c r="H19" s="280">
        <v>42216</v>
      </c>
      <c r="I19" s="134" t="s">
        <v>130</v>
      </c>
      <c r="J19" s="248"/>
    </row>
    <row r="20" spans="1:10" ht="21.75" thickBot="1" x14ac:dyDescent="0.25">
      <c r="A20" s="127">
        <f>MAX($A$16:$A19)+1</f>
        <v>2</v>
      </c>
      <c r="B20" s="127" t="s">
        <v>126</v>
      </c>
      <c r="C20" s="128" t="s">
        <v>239</v>
      </c>
      <c r="D20" s="128" t="s">
        <v>240</v>
      </c>
      <c r="E20" s="130" t="s">
        <v>129</v>
      </c>
      <c r="F20" s="130"/>
      <c r="G20" s="131" t="s">
        <v>66</v>
      </c>
      <c r="H20" s="280">
        <v>42216</v>
      </c>
      <c r="I20" s="134" t="s">
        <v>130</v>
      </c>
      <c r="J20" s="248"/>
    </row>
    <row r="21" spans="1:10" ht="21.75" thickBot="1" x14ac:dyDescent="0.25">
      <c r="A21" s="127">
        <f>MAX($A$16:$A20)+1</f>
        <v>3</v>
      </c>
      <c r="B21" s="127" t="s">
        <v>126</v>
      </c>
      <c r="C21" s="128" t="s">
        <v>889</v>
      </c>
      <c r="D21" s="128" t="s">
        <v>240</v>
      </c>
      <c r="E21" s="130" t="s">
        <v>129</v>
      </c>
      <c r="F21" s="130"/>
      <c r="G21" s="131" t="s">
        <v>66</v>
      </c>
      <c r="H21" s="280">
        <v>42216</v>
      </c>
      <c r="I21" s="134" t="s">
        <v>130</v>
      </c>
      <c r="J21" s="248"/>
    </row>
    <row r="22" spans="1:10" ht="21.75" thickBot="1" x14ac:dyDescent="0.25">
      <c r="A22" s="127">
        <f>MAX($A$16:$A21)+1</f>
        <v>4</v>
      </c>
      <c r="B22" s="127" t="s">
        <v>126</v>
      </c>
      <c r="C22" s="128" t="s">
        <v>241</v>
      </c>
      <c r="D22" s="128" t="s">
        <v>242</v>
      </c>
      <c r="E22" s="130" t="s">
        <v>129</v>
      </c>
      <c r="F22" s="130"/>
      <c r="G22" s="131" t="s">
        <v>66</v>
      </c>
      <c r="H22" s="280">
        <v>42216</v>
      </c>
      <c r="I22" s="134" t="s">
        <v>130</v>
      </c>
      <c r="J22" s="248"/>
    </row>
    <row r="23" spans="1:10" ht="21.75" thickBot="1" x14ac:dyDescent="0.25">
      <c r="A23" s="127">
        <f>MAX($A$16:$A22)+1</f>
        <v>5</v>
      </c>
      <c r="B23" s="127" t="s">
        <v>126</v>
      </c>
      <c r="C23" s="128" t="s">
        <v>243</v>
      </c>
      <c r="D23" s="128" t="s">
        <v>244</v>
      </c>
      <c r="E23" s="130" t="s">
        <v>129</v>
      </c>
      <c r="F23" s="130"/>
      <c r="G23" s="131" t="s">
        <v>66</v>
      </c>
      <c r="H23" s="280">
        <v>42216</v>
      </c>
      <c r="I23" s="134" t="s">
        <v>130</v>
      </c>
      <c r="J23" s="248"/>
    </row>
    <row r="24" spans="1:10" ht="21.75" thickBot="1" x14ac:dyDescent="0.25">
      <c r="A24" s="127">
        <f>MAX($A$16:$A23)+1</f>
        <v>6</v>
      </c>
      <c r="B24" s="127" t="s">
        <v>126</v>
      </c>
      <c r="C24" s="128" t="s">
        <v>245</v>
      </c>
      <c r="D24" s="128" t="s">
        <v>246</v>
      </c>
      <c r="E24" s="130" t="s">
        <v>129</v>
      </c>
      <c r="F24" s="130"/>
      <c r="G24" s="131" t="s">
        <v>66</v>
      </c>
      <c r="H24" s="280">
        <v>42216</v>
      </c>
      <c r="I24" s="134" t="s">
        <v>130</v>
      </c>
      <c r="J24" s="248"/>
    </row>
    <row r="25" spans="1:10" ht="21.75" thickBot="1" x14ac:dyDescent="0.25">
      <c r="A25" s="127">
        <f>MAX($A$16:$A24)+1</f>
        <v>7</v>
      </c>
      <c r="B25" s="127" t="s">
        <v>126</v>
      </c>
      <c r="C25" s="128" t="s">
        <v>247</v>
      </c>
      <c r="D25" s="128" t="s">
        <v>248</v>
      </c>
      <c r="E25" s="130" t="s">
        <v>129</v>
      </c>
      <c r="F25" s="130"/>
      <c r="G25" s="131" t="s">
        <v>66</v>
      </c>
      <c r="H25" s="280">
        <v>42216</v>
      </c>
      <c r="I25" s="134" t="s">
        <v>130</v>
      </c>
      <c r="J25" s="248"/>
    </row>
    <row r="26" spans="1:10" ht="21.75" thickBot="1" x14ac:dyDescent="0.25">
      <c r="A26" s="127">
        <f>MAX($A$16:$A25)+1</f>
        <v>8</v>
      </c>
      <c r="B26" s="127" t="s">
        <v>126</v>
      </c>
      <c r="C26" s="128" t="s">
        <v>249</v>
      </c>
      <c r="D26" s="128" t="s">
        <v>250</v>
      </c>
      <c r="E26" s="130" t="s">
        <v>129</v>
      </c>
      <c r="F26" s="130"/>
      <c r="G26" s="131" t="s">
        <v>66</v>
      </c>
      <c r="H26" s="280">
        <v>42216</v>
      </c>
      <c r="I26" s="134" t="s">
        <v>130</v>
      </c>
      <c r="J26" s="248"/>
    </row>
    <row r="27" spans="1:10" ht="32.25" thickBot="1" x14ac:dyDescent="0.25">
      <c r="A27" s="127">
        <f>MAX($A$16:$A26)+1</f>
        <v>9</v>
      </c>
      <c r="B27" s="127" t="s">
        <v>126</v>
      </c>
      <c r="C27" s="128" t="s">
        <v>251</v>
      </c>
      <c r="D27" s="128" t="s">
        <v>252</v>
      </c>
      <c r="E27" s="130" t="s">
        <v>129</v>
      </c>
      <c r="F27" s="130"/>
      <c r="G27" s="131" t="s">
        <v>66</v>
      </c>
      <c r="H27" s="280">
        <v>42216</v>
      </c>
      <c r="I27" s="134" t="s">
        <v>130</v>
      </c>
      <c r="J27" s="248"/>
    </row>
    <row r="28" spans="1:10" ht="21.75" thickBot="1" x14ac:dyDescent="0.25">
      <c r="A28" s="127">
        <f>MAX($A$16:$A27)+1</f>
        <v>10</v>
      </c>
      <c r="B28" s="127" t="s">
        <v>126</v>
      </c>
      <c r="C28" s="128" t="s">
        <v>253</v>
      </c>
      <c r="D28" s="128" t="s">
        <v>254</v>
      </c>
      <c r="E28" s="130" t="s">
        <v>129</v>
      </c>
      <c r="F28" s="130"/>
      <c r="G28" s="131" t="s">
        <v>66</v>
      </c>
      <c r="H28" s="280">
        <v>42216</v>
      </c>
      <c r="I28" s="134" t="s">
        <v>130</v>
      </c>
      <c r="J28" s="248"/>
    </row>
    <row r="29" spans="1:10" ht="32.25" thickBot="1" x14ac:dyDescent="0.25">
      <c r="A29" s="127">
        <f>MAX($A$16:$A28)+1</f>
        <v>11</v>
      </c>
      <c r="B29" s="127" t="s">
        <v>126</v>
      </c>
      <c r="C29" s="128" t="s">
        <v>255</v>
      </c>
      <c r="D29" s="128" t="s">
        <v>256</v>
      </c>
      <c r="E29" s="130" t="s">
        <v>129</v>
      </c>
      <c r="F29" s="130"/>
      <c r="G29" s="131" t="s">
        <v>66</v>
      </c>
      <c r="H29" s="280">
        <v>42216</v>
      </c>
      <c r="I29" s="134" t="s">
        <v>130</v>
      </c>
      <c r="J29" s="248"/>
    </row>
    <row r="30" spans="1:10" ht="21.75" thickBot="1" x14ac:dyDescent="0.25">
      <c r="A30" s="127">
        <f>MAX($A$16:$A29)+1</f>
        <v>12</v>
      </c>
      <c r="B30" s="127" t="s">
        <v>126</v>
      </c>
      <c r="C30" s="128" t="s">
        <v>257</v>
      </c>
      <c r="D30" s="128" t="s">
        <v>258</v>
      </c>
      <c r="E30" s="130" t="s">
        <v>129</v>
      </c>
      <c r="F30" s="130"/>
      <c r="G30" s="131" t="s">
        <v>66</v>
      </c>
      <c r="H30" s="280">
        <v>42216</v>
      </c>
      <c r="I30" s="134" t="s">
        <v>130</v>
      </c>
      <c r="J30" s="248"/>
    </row>
    <row r="31" spans="1:10" ht="21.75" thickBot="1" x14ac:dyDescent="0.25">
      <c r="A31" s="127">
        <f>MAX($A$16:$A30)+1</f>
        <v>13</v>
      </c>
      <c r="B31" s="127" t="s">
        <v>126</v>
      </c>
      <c r="C31" s="128" t="s">
        <v>259</v>
      </c>
      <c r="D31" s="128" t="s">
        <v>260</v>
      </c>
      <c r="E31" s="130" t="s">
        <v>129</v>
      </c>
      <c r="F31" s="130"/>
      <c r="G31" s="131" t="s">
        <v>66</v>
      </c>
      <c r="H31" s="280">
        <v>42216</v>
      </c>
      <c r="I31" s="134" t="s">
        <v>130</v>
      </c>
      <c r="J31" s="248"/>
    </row>
    <row r="32" spans="1:10" ht="21.75" thickBot="1" x14ac:dyDescent="0.25">
      <c r="A32" s="127">
        <f>MAX($A$16:$A31)+1</f>
        <v>14</v>
      </c>
      <c r="B32" s="127" t="s">
        <v>126</v>
      </c>
      <c r="C32" s="296" t="s">
        <v>1219</v>
      </c>
      <c r="D32" s="128" t="s">
        <v>262</v>
      </c>
      <c r="E32" s="130" t="s">
        <v>129</v>
      </c>
      <c r="F32" s="130"/>
      <c r="G32" s="131" t="s">
        <v>66</v>
      </c>
      <c r="H32" s="280">
        <v>42216</v>
      </c>
      <c r="I32" s="134" t="s">
        <v>130</v>
      </c>
      <c r="J32" s="248"/>
    </row>
    <row r="33" spans="1:10" ht="32.25" thickBot="1" x14ac:dyDescent="0.25">
      <c r="A33" s="127">
        <f>MAX($A$16:$A32)+1</f>
        <v>15</v>
      </c>
      <c r="B33" s="127" t="s">
        <v>126</v>
      </c>
      <c r="C33" s="128" t="s">
        <v>1220</v>
      </c>
      <c r="D33" s="128" t="s">
        <v>263</v>
      </c>
      <c r="E33" s="130" t="s">
        <v>129</v>
      </c>
      <c r="F33" s="130"/>
      <c r="G33" s="131" t="s">
        <v>66</v>
      </c>
      <c r="H33" s="280">
        <v>42216</v>
      </c>
      <c r="I33" s="134" t="s">
        <v>130</v>
      </c>
      <c r="J33" s="248"/>
    </row>
    <row r="34" spans="1:10" ht="21.75" thickBot="1" x14ac:dyDescent="0.25">
      <c r="A34" s="127">
        <f>MAX($A$16:$A33)+1</f>
        <v>16</v>
      </c>
      <c r="B34" s="127" t="s">
        <v>126</v>
      </c>
      <c r="C34" s="326" t="s">
        <v>1221</v>
      </c>
      <c r="D34" s="128" t="s">
        <v>885</v>
      </c>
      <c r="E34" s="130" t="s">
        <v>129</v>
      </c>
      <c r="F34" s="130"/>
      <c r="G34" s="131" t="s">
        <v>66</v>
      </c>
      <c r="H34" s="280">
        <v>42216</v>
      </c>
      <c r="I34" s="134" t="s">
        <v>130</v>
      </c>
      <c r="J34" s="248"/>
    </row>
    <row r="35" spans="1:10" ht="21.75" thickBot="1" x14ac:dyDescent="0.25">
      <c r="A35" s="127">
        <f>MAX($A$16:$A34)+1</f>
        <v>17</v>
      </c>
      <c r="B35" s="127" t="s">
        <v>126</v>
      </c>
      <c r="C35" s="326" t="s">
        <v>1222</v>
      </c>
      <c r="D35" s="128" t="s">
        <v>885</v>
      </c>
      <c r="E35" s="130" t="s">
        <v>129</v>
      </c>
      <c r="F35" s="130"/>
      <c r="G35" s="131" t="s">
        <v>66</v>
      </c>
      <c r="H35" s="280">
        <v>42216</v>
      </c>
      <c r="I35" s="134" t="s">
        <v>130</v>
      </c>
      <c r="J35" s="248"/>
    </row>
    <row r="36" spans="1:10" ht="21.75" thickBot="1" x14ac:dyDescent="0.25">
      <c r="A36" s="127">
        <f>MAX($A$16:$A35)+1</f>
        <v>18</v>
      </c>
      <c r="B36" s="127" t="s">
        <v>126</v>
      </c>
      <c r="C36" s="326" t="s">
        <v>1223</v>
      </c>
      <c r="D36" s="128" t="s">
        <v>885</v>
      </c>
      <c r="E36" s="130" t="s">
        <v>129</v>
      </c>
      <c r="F36" s="130"/>
      <c r="G36" s="131" t="s">
        <v>66</v>
      </c>
      <c r="H36" s="280">
        <v>42216</v>
      </c>
      <c r="I36" s="134" t="s">
        <v>130</v>
      </c>
      <c r="J36" s="248"/>
    </row>
    <row r="37" spans="1:10" ht="21.75" thickBot="1" x14ac:dyDescent="0.25">
      <c r="A37" s="127">
        <f>MAX($A$16:$A36)+1</f>
        <v>19</v>
      </c>
      <c r="B37" s="127" t="s">
        <v>126</v>
      </c>
      <c r="C37" s="326" t="s">
        <v>1224</v>
      </c>
      <c r="D37" s="128" t="s">
        <v>886</v>
      </c>
      <c r="E37" s="130" t="s">
        <v>129</v>
      </c>
      <c r="F37" s="130"/>
      <c r="G37" s="131" t="s">
        <v>66</v>
      </c>
      <c r="H37" s="280">
        <v>42216</v>
      </c>
      <c r="I37" s="134" t="s">
        <v>130</v>
      </c>
      <c r="J37" s="248"/>
    </row>
    <row r="38" spans="1:10" ht="21.75" thickBot="1" x14ac:dyDescent="0.25">
      <c r="A38" s="127">
        <f>MAX($A$16:$A37)+1</f>
        <v>20</v>
      </c>
      <c r="B38" s="127" t="s">
        <v>126</v>
      </c>
      <c r="C38" s="326" t="s">
        <v>1225</v>
      </c>
      <c r="D38" s="128" t="s">
        <v>887</v>
      </c>
      <c r="E38" s="130" t="s">
        <v>129</v>
      </c>
      <c r="F38" s="130"/>
      <c r="G38" s="131" t="s">
        <v>66</v>
      </c>
      <c r="H38" s="280">
        <v>42216</v>
      </c>
      <c r="I38" s="134" t="s">
        <v>130</v>
      </c>
      <c r="J38" s="248"/>
    </row>
    <row r="39" spans="1:10" ht="21.75" thickBot="1" x14ac:dyDescent="0.25">
      <c r="A39" s="127">
        <f>MAX($A$16:$A38)+1</f>
        <v>21</v>
      </c>
      <c r="B39" s="127" t="s">
        <v>126</v>
      </c>
      <c r="C39" s="128" t="s">
        <v>264</v>
      </c>
      <c r="D39" s="128" t="s">
        <v>265</v>
      </c>
      <c r="E39" s="130" t="s">
        <v>129</v>
      </c>
      <c r="F39" s="130"/>
      <c r="G39" s="131" t="s">
        <v>66</v>
      </c>
      <c r="H39" s="280">
        <v>42216</v>
      </c>
      <c r="I39" s="134" t="s">
        <v>130</v>
      </c>
      <c r="J39" s="248"/>
    </row>
    <row r="40" spans="1:10" ht="32.25" thickBot="1" x14ac:dyDescent="0.25">
      <c r="A40" s="127">
        <f>MAX($A$16:$A39)+1</f>
        <v>22</v>
      </c>
      <c r="B40" s="127" t="s">
        <v>126</v>
      </c>
      <c r="C40" s="128" t="s">
        <v>266</v>
      </c>
      <c r="D40" s="128" t="s">
        <v>267</v>
      </c>
      <c r="E40" s="130" t="s">
        <v>129</v>
      </c>
      <c r="F40" s="130"/>
      <c r="G40" s="131" t="s">
        <v>66</v>
      </c>
      <c r="H40" s="280">
        <v>42216</v>
      </c>
      <c r="I40" s="134" t="s">
        <v>130</v>
      </c>
      <c r="J40" s="248"/>
    </row>
    <row r="41" spans="1:10" ht="42.75" thickBot="1" x14ac:dyDescent="0.25">
      <c r="A41" s="127">
        <f>MAX($A$16:$A40)+1</f>
        <v>23</v>
      </c>
      <c r="B41" s="127" t="s">
        <v>126</v>
      </c>
      <c r="C41" s="128" t="s">
        <v>131</v>
      </c>
      <c r="D41" s="128" t="s">
        <v>132</v>
      </c>
      <c r="E41" s="130" t="s">
        <v>129</v>
      </c>
      <c r="F41" s="130"/>
      <c r="G41" s="131" t="s">
        <v>66</v>
      </c>
      <c r="H41" s="280">
        <v>42216</v>
      </c>
      <c r="I41" s="134" t="s">
        <v>130</v>
      </c>
      <c r="J41" s="248"/>
    </row>
    <row r="42" spans="1:10" ht="42.75" thickBot="1" x14ac:dyDescent="0.25">
      <c r="A42" s="127">
        <f>MAX($A$16:$A41)+1</f>
        <v>24</v>
      </c>
      <c r="B42" s="127" t="s">
        <v>126</v>
      </c>
      <c r="C42" s="128" t="s">
        <v>268</v>
      </c>
      <c r="D42" s="128" t="s">
        <v>269</v>
      </c>
      <c r="E42" s="130" t="s">
        <v>129</v>
      </c>
      <c r="F42" s="130"/>
      <c r="G42" s="131" t="s">
        <v>66</v>
      </c>
      <c r="H42" s="280">
        <v>42216</v>
      </c>
      <c r="I42" s="134" t="s">
        <v>130</v>
      </c>
      <c r="J42" s="248"/>
    </row>
    <row r="43" spans="1:10" ht="42.75" thickBot="1" x14ac:dyDescent="0.25">
      <c r="A43" s="127">
        <f>MAX($A$16:$A42)+1</f>
        <v>25</v>
      </c>
      <c r="B43" s="127" t="s">
        <v>126</v>
      </c>
      <c r="C43" s="128" t="s">
        <v>270</v>
      </c>
      <c r="D43" s="128" t="s">
        <v>271</v>
      </c>
      <c r="E43" s="130" t="s">
        <v>129</v>
      </c>
      <c r="F43" s="130"/>
      <c r="G43" s="131" t="s">
        <v>66</v>
      </c>
      <c r="H43" s="280">
        <v>42216</v>
      </c>
      <c r="I43" s="134" t="s">
        <v>130</v>
      </c>
      <c r="J43" s="248"/>
    </row>
    <row r="44" spans="1:10" ht="21.75" thickBot="1" x14ac:dyDescent="0.25">
      <c r="A44" s="127">
        <f>MAX($A$16:$A43)+1</f>
        <v>26</v>
      </c>
      <c r="B44" s="127" t="s">
        <v>126</v>
      </c>
      <c r="C44" s="128" t="s">
        <v>272</v>
      </c>
      <c r="D44" s="128" t="s">
        <v>273</v>
      </c>
      <c r="E44" s="130" t="s">
        <v>129</v>
      </c>
      <c r="F44" s="130"/>
      <c r="G44" s="131" t="s">
        <v>66</v>
      </c>
      <c r="H44" s="280">
        <v>42216</v>
      </c>
      <c r="I44" s="134" t="s">
        <v>130</v>
      </c>
      <c r="J44" s="248"/>
    </row>
    <row r="45" spans="1:10" ht="32.25" thickBot="1" x14ac:dyDescent="0.25">
      <c r="A45" s="127">
        <f>MAX($A$16:$A44)+1</f>
        <v>27</v>
      </c>
      <c r="B45" s="127" t="s">
        <v>126</v>
      </c>
      <c r="C45" s="128" t="s">
        <v>274</v>
      </c>
      <c r="D45" s="128" t="s">
        <v>275</v>
      </c>
      <c r="E45" s="130" t="s">
        <v>129</v>
      </c>
      <c r="F45" s="130"/>
      <c r="G45" s="131" t="s">
        <v>66</v>
      </c>
      <c r="H45" s="280">
        <v>42216</v>
      </c>
      <c r="I45" s="134" t="s">
        <v>130</v>
      </c>
      <c r="J45" s="248"/>
    </row>
    <row r="46" spans="1:10" ht="21.75" thickBot="1" x14ac:dyDescent="0.25">
      <c r="A46" s="127">
        <f>MAX($A$16:$A45)+1</f>
        <v>28</v>
      </c>
      <c r="B46" s="127" t="s">
        <v>126</v>
      </c>
      <c r="C46" s="128" t="s">
        <v>276</v>
      </c>
      <c r="D46" s="128" t="s">
        <v>277</v>
      </c>
      <c r="E46" s="130" t="s">
        <v>129</v>
      </c>
      <c r="F46" s="130"/>
      <c r="G46" s="131" t="s">
        <v>66</v>
      </c>
      <c r="H46" s="280">
        <v>42216</v>
      </c>
      <c r="I46" s="134" t="s">
        <v>130</v>
      </c>
      <c r="J46" s="248"/>
    </row>
    <row r="47" spans="1:10" ht="21.75" thickBot="1" x14ac:dyDescent="0.25">
      <c r="A47" s="127">
        <f>MAX($A$16:$A46)+1</f>
        <v>29</v>
      </c>
      <c r="B47" s="127" t="s">
        <v>126</v>
      </c>
      <c r="C47" s="128" t="s">
        <v>278</v>
      </c>
      <c r="D47" s="128" t="s">
        <v>279</v>
      </c>
      <c r="E47" s="130" t="s">
        <v>129</v>
      </c>
      <c r="F47" s="130"/>
      <c r="G47" s="131" t="s">
        <v>66</v>
      </c>
      <c r="H47" s="280">
        <v>42216</v>
      </c>
      <c r="I47" s="134" t="s">
        <v>130</v>
      </c>
      <c r="J47" s="248"/>
    </row>
    <row r="48" spans="1:10" ht="32.25" thickBot="1" x14ac:dyDescent="0.25">
      <c r="A48" s="127">
        <f>MAX($A$16:$A47)+1</f>
        <v>30</v>
      </c>
      <c r="B48" s="127" t="s">
        <v>126</v>
      </c>
      <c r="C48" s="128" t="s">
        <v>280</v>
      </c>
      <c r="D48" s="128" t="s">
        <v>281</v>
      </c>
      <c r="E48" s="130" t="s">
        <v>129</v>
      </c>
      <c r="F48" s="130"/>
      <c r="G48" s="131" t="s">
        <v>66</v>
      </c>
      <c r="H48" s="280">
        <v>42216</v>
      </c>
      <c r="I48" s="134" t="s">
        <v>130</v>
      </c>
      <c r="J48" s="248"/>
    </row>
    <row r="49" spans="1:10" ht="21.75" thickBot="1" x14ac:dyDescent="0.25">
      <c r="A49" s="127">
        <f>MAX($A$16:$A48)+1</f>
        <v>31</v>
      </c>
      <c r="B49" s="127" t="s">
        <v>126</v>
      </c>
      <c r="C49" s="128" t="s">
        <v>282</v>
      </c>
      <c r="D49" s="128" t="s">
        <v>283</v>
      </c>
      <c r="E49" s="130" t="s">
        <v>129</v>
      </c>
      <c r="F49" s="130"/>
      <c r="G49" s="131" t="s">
        <v>66</v>
      </c>
      <c r="H49" s="280">
        <v>42216</v>
      </c>
      <c r="I49" s="134" t="s">
        <v>130</v>
      </c>
      <c r="J49" s="248"/>
    </row>
    <row r="50" spans="1:10" ht="21.75" thickBot="1" x14ac:dyDescent="0.25">
      <c r="A50" s="127">
        <f>MAX($A$16:$A49)+1</f>
        <v>32</v>
      </c>
      <c r="B50" s="127" t="s">
        <v>126</v>
      </c>
      <c r="C50" s="128" t="s">
        <v>284</v>
      </c>
      <c r="D50" s="128" t="s">
        <v>285</v>
      </c>
      <c r="E50" s="130" t="s">
        <v>129</v>
      </c>
      <c r="F50" s="130"/>
      <c r="G50" s="131" t="s">
        <v>66</v>
      </c>
      <c r="H50" s="280">
        <v>42216</v>
      </c>
      <c r="I50" s="134" t="s">
        <v>130</v>
      </c>
      <c r="J50" s="248"/>
    </row>
    <row r="51" spans="1:10" ht="21.75" thickBot="1" x14ac:dyDescent="0.25">
      <c r="A51" s="127">
        <f>MAX($A$16:$A50)+1</f>
        <v>33</v>
      </c>
      <c r="B51" s="127" t="s">
        <v>126</v>
      </c>
      <c r="C51" s="128" t="s">
        <v>286</v>
      </c>
      <c r="D51" s="128" t="s">
        <v>287</v>
      </c>
      <c r="E51" s="130" t="s">
        <v>129</v>
      </c>
      <c r="F51" s="130"/>
      <c r="G51" s="131" t="s">
        <v>66</v>
      </c>
      <c r="H51" s="280">
        <v>42216</v>
      </c>
      <c r="I51" s="134" t="s">
        <v>130</v>
      </c>
      <c r="J51" s="248"/>
    </row>
    <row r="52" spans="1:10" ht="32.25" thickBot="1" x14ac:dyDescent="0.25">
      <c r="A52" s="127">
        <f>MAX($A$16:$A51)+1</f>
        <v>34</v>
      </c>
      <c r="B52" s="127" t="s">
        <v>126</v>
      </c>
      <c r="C52" s="128" t="s">
        <v>288</v>
      </c>
      <c r="D52" s="128" t="s">
        <v>289</v>
      </c>
      <c r="E52" s="130" t="s">
        <v>129</v>
      </c>
      <c r="F52" s="130"/>
      <c r="G52" s="131" t="s">
        <v>66</v>
      </c>
      <c r="H52" s="280">
        <v>42216</v>
      </c>
      <c r="I52" s="134" t="s">
        <v>130</v>
      </c>
      <c r="J52" s="248"/>
    </row>
    <row r="53" spans="1:10" ht="21.75" thickBot="1" x14ac:dyDescent="0.25">
      <c r="A53" s="127">
        <f>MAX($A$16:$A52)+1</f>
        <v>35</v>
      </c>
      <c r="B53" s="127" t="s">
        <v>290</v>
      </c>
      <c r="C53" s="128" t="s">
        <v>291</v>
      </c>
      <c r="D53" s="128" t="s">
        <v>292</v>
      </c>
      <c r="E53" s="130" t="s">
        <v>129</v>
      </c>
      <c r="F53" s="130"/>
      <c r="G53" s="131" t="s">
        <v>66</v>
      </c>
      <c r="H53" s="280">
        <v>42216</v>
      </c>
      <c r="I53" s="134" t="s">
        <v>130</v>
      </c>
      <c r="J53" s="248"/>
    </row>
    <row r="54" spans="1:10" ht="21.75" thickBot="1" x14ac:dyDescent="0.25">
      <c r="A54" s="127">
        <f>MAX($A$16:$A53)+1</f>
        <v>36</v>
      </c>
      <c r="B54" s="127" t="s">
        <v>126</v>
      </c>
      <c r="C54" s="128" t="s">
        <v>1230</v>
      </c>
      <c r="D54" s="128" t="s">
        <v>1231</v>
      </c>
      <c r="E54" s="130" t="s">
        <v>129</v>
      </c>
      <c r="F54" s="130"/>
      <c r="G54" s="131" t="s">
        <v>66</v>
      </c>
      <c r="H54" s="280">
        <v>42216</v>
      </c>
      <c r="I54" s="134" t="s">
        <v>130</v>
      </c>
      <c r="J54" s="248"/>
    </row>
    <row r="55" spans="1:10" ht="21.75" thickBot="1" x14ac:dyDescent="0.25">
      <c r="A55" s="127">
        <f>MAX($A$16:$A54)+1</f>
        <v>37</v>
      </c>
      <c r="B55" s="127" t="s">
        <v>126</v>
      </c>
      <c r="C55" s="128" t="s">
        <v>293</v>
      </c>
      <c r="D55" s="128" t="s">
        <v>294</v>
      </c>
      <c r="E55" s="130" t="s">
        <v>129</v>
      </c>
      <c r="F55" s="130"/>
      <c r="G55" s="131" t="s">
        <v>66</v>
      </c>
      <c r="H55" s="280">
        <v>42216</v>
      </c>
      <c r="I55" s="134" t="s">
        <v>130</v>
      </c>
      <c r="J55" s="248"/>
    </row>
    <row r="56" spans="1:10" ht="21.75" thickBot="1" x14ac:dyDescent="0.25">
      <c r="A56" s="127">
        <f>MAX($A$16:$A55)+1</f>
        <v>38</v>
      </c>
      <c r="B56" s="127" t="s">
        <v>133</v>
      </c>
      <c r="C56" s="128" t="s">
        <v>134</v>
      </c>
      <c r="D56" s="128" t="s">
        <v>135</v>
      </c>
      <c r="E56" s="130" t="s">
        <v>129</v>
      </c>
      <c r="F56" s="130"/>
      <c r="G56" s="131" t="s">
        <v>66</v>
      </c>
      <c r="H56" s="280">
        <v>42216</v>
      </c>
      <c r="I56" s="134" t="s">
        <v>130</v>
      </c>
      <c r="J56" s="248"/>
    </row>
    <row r="57" spans="1:10" ht="21.75" thickBot="1" x14ac:dyDescent="0.25">
      <c r="A57" s="127">
        <f>MAX($A$16:$A56)+1</f>
        <v>39</v>
      </c>
      <c r="B57" s="127" t="s">
        <v>126</v>
      </c>
      <c r="C57" s="128" t="s">
        <v>136</v>
      </c>
      <c r="D57" s="128" t="s">
        <v>137</v>
      </c>
      <c r="E57" s="130" t="s">
        <v>129</v>
      </c>
      <c r="F57" s="130"/>
      <c r="G57" s="131" t="s">
        <v>66</v>
      </c>
      <c r="H57" s="280">
        <v>42216</v>
      </c>
      <c r="I57" s="134" t="s">
        <v>130</v>
      </c>
      <c r="J57" s="248"/>
    </row>
    <row r="58" spans="1:10" ht="53.25" thickBot="1" x14ac:dyDescent="0.25">
      <c r="A58" s="127">
        <f>MAX($A$16:$A57)+1</f>
        <v>40</v>
      </c>
      <c r="B58" s="127" t="s">
        <v>126</v>
      </c>
      <c r="C58" s="128" t="s">
        <v>295</v>
      </c>
      <c r="D58" s="128" t="s">
        <v>296</v>
      </c>
      <c r="E58" s="130" t="s">
        <v>129</v>
      </c>
      <c r="F58" s="130"/>
      <c r="G58" s="131" t="s">
        <v>66</v>
      </c>
      <c r="H58" s="280">
        <v>42216</v>
      </c>
      <c r="I58" s="134" t="s">
        <v>130</v>
      </c>
      <c r="J58" s="248"/>
    </row>
    <row r="59" spans="1:10" ht="21.75" thickBot="1" x14ac:dyDescent="0.25">
      <c r="A59" s="127">
        <f>MAX($A$16:$A58)+1</f>
        <v>41</v>
      </c>
      <c r="B59" s="127" t="s">
        <v>126</v>
      </c>
      <c r="C59" s="128" t="s">
        <v>138</v>
      </c>
      <c r="D59" s="128" t="s">
        <v>139</v>
      </c>
      <c r="E59" s="130" t="s">
        <v>129</v>
      </c>
      <c r="F59" s="130"/>
      <c r="G59" s="131" t="s">
        <v>66</v>
      </c>
      <c r="H59" s="280">
        <v>42216</v>
      </c>
      <c r="I59" s="134" t="s">
        <v>130</v>
      </c>
      <c r="J59" s="248"/>
    </row>
    <row r="60" spans="1:10" ht="21.75" thickBot="1" x14ac:dyDescent="0.25">
      <c r="A60" s="127">
        <f>MAX($A$16:$A59)+1</f>
        <v>42</v>
      </c>
      <c r="B60" s="127" t="s">
        <v>126</v>
      </c>
      <c r="C60" s="128" t="s">
        <v>297</v>
      </c>
      <c r="D60" s="128" t="s">
        <v>298</v>
      </c>
      <c r="E60" s="130" t="s">
        <v>153</v>
      </c>
      <c r="F60" s="130"/>
      <c r="G60" s="131" t="s">
        <v>66</v>
      </c>
      <c r="H60" s="280">
        <v>42216</v>
      </c>
      <c r="I60" s="134" t="s">
        <v>130</v>
      </c>
      <c r="J60" s="248"/>
    </row>
    <row r="61" spans="1:10" ht="21.75" thickBot="1" x14ac:dyDescent="0.25">
      <c r="A61" s="127">
        <f>MAX($A$16:$A60)+1</f>
        <v>43</v>
      </c>
      <c r="B61" s="127" t="s">
        <v>133</v>
      </c>
      <c r="C61" s="128" t="s">
        <v>299</v>
      </c>
      <c r="D61" s="128" t="s">
        <v>300</v>
      </c>
      <c r="E61" s="130" t="s">
        <v>129</v>
      </c>
      <c r="F61" s="130"/>
      <c r="G61" s="131" t="s">
        <v>66</v>
      </c>
      <c r="H61" s="280">
        <v>42216</v>
      </c>
      <c r="I61" s="134" t="s">
        <v>130</v>
      </c>
      <c r="J61" s="248"/>
    </row>
    <row r="62" spans="1:10" ht="21.75" thickBot="1" x14ac:dyDescent="0.25">
      <c r="A62" s="127">
        <f>MAX($A$16:$A61)+1</f>
        <v>44</v>
      </c>
      <c r="B62" s="127" t="s">
        <v>290</v>
      </c>
      <c r="C62" s="128" t="s">
        <v>301</v>
      </c>
      <c r="D62" s="128" t="s">
        <v>302</v>
      </c>
      <c r="E62" s="130" t="s">
        <v>129</v>
      </c>
      <c r="F62" s="130"/>
      <c r="G62" s="131" t="s">
        <v>66</v>
      </c>
      <c r="H62" s="280">
        <v>42216</v>
      </c>
      <c r="I62" s="134" t="s">
        <v>130</v>
      </c>
      <c r="J62" s="248"/>
    </row>
    <row r="63" spans="1:10" ht="32.25" thickBot="1" x14ac:dyDescent="0.25">
      <c r="A63" s="127">
        <f>MAX($A$16:$A62)+1</f>
        <v>45</v>
      </c>
      <c r="B63" s="127" t="s">
        <v>126</v>
      </c>
      <c r="C63" s="128" t="s">
        <v>140</v>
      </c>
      <c r="D63" s="128" t="s">
        <v>141</v>
      </c>
      <c r="E63" s="130" t="s">
        <v>129</v>
      </c>
      <c r="F63" s="130"/>
      <c r="G63" s="131" t="s">
        <v>66</v>
      </c>
      <c r="H63" s="280">
        <v>42216</v>
      </c>
      <c r="I63" s="134" t="s">
        <v>130</v>
      </c>
      <c r="J63" s="248"/>
    </row>
    <row r="64" spans="1:10" ht="21.75" thickBot="1" x14ac:dyDescent="0.25">
      <c r="A64" s="127">
        <f>MAX($A$16:$A63)+1</f>
        <v>46</v>
      </c>
      <c r="B64" s="127" t="s">
        <v>126</v>
      </c>
      <c r="C64" s="128" t="s">
        <v>142</v>
      </c>
      <c r="D64" s="128" t="s">
        <v>143</v>
      </c>
      <c r="E64" s="130" t="s">
        <v>129</v>
      </c>
      <c r="F64" s="130"/>
      <c r="G64" s="131" t="s">
        <v>66</v>
      </c>
      <c r="H64" s="280">
        <v>42216</v>
      </c>
      <c r="I64" s="134" t="s">
        <v>130</v>
      </c>
      <c r="J64" s="248"/>
    </row>
    <row r="65" spans="1:10" ht="32.25" thickBot="1" x14ac:dyDescent="0.25">
      <c r="A65" s="127">
        <f>MAX($A$16:$A64)+1</f>
        <v>47</v>
      </c>
      <c r="B65" s="127" t="s">
        <v>126</v>
      </c>
      <c r="C65" s="128" t="s">
        <v>892</v>
      </c>
      <c r="D65" s="128" t="s">
        <v>144</v>
      </c>
      <c r="E65" s="130" t="s">
        <v>129</v>
      </c>
      <c r="F65" s="130"/>
      <c r="G65" s="131" t="s">
        <v>66</v>
      </c>
      <c r="H65" s="280">
        <v>42216</v>
      </c>
      <c r="I65" s="134" t="s">
        <v>130</v>
      </c>
      <c r="J65" s="248"/>
    </row>
    <row r="66" spans="1:10" ht="21.75" thickBot="1" x14ac:dyDescent="0.25">
      <c r="A66" s="127">
        <f>MAX($A$16:$A65)+1</f>
        <v>48</v>
      </c>
      <c r="B66" s="127" t="s">
        <v>126</v>
      </c>
      <c r="C66" s="128" t="s">
        <v>303</v>
      </c>
      <c r="D66" s="128" t="s">
        <v>304</v>
      </c>
      <c r="E66" s="130" t="s">
        <v>129</v>
      </c>
      <c r="F66" s="130"/>
      <c r="G66" s="131" t="s">
        <v>66</v>
      </c>
      <c r="H66" s="280">
        <v>42216</v>
      </c>
      <c r="I66" s="134" t="s">
        <v>130</v>
      </c>
      <c r="J66" s="248"/>
    </row>
    <row r="67" spans="1:10" ht="21.75" thickBot="1" x14ac:dyDescent="0.25">
      <c r="A67" s="127">
        <f>MAX($A$16:$A66)+1</f>
        <v>49</v>
      </c>
      <c r="B67" s="127" t="s">
        <v>126</v>
      </c>
      <c r="C67" s="128" t="s">
        <v>305</v>
      </c>
      <c r="D67" s="128" t="s">
        <v>306</v>
      </c>
      <c r="E67" s="130" t="s">
        <v>129</v>
      </c>
      <c r="F67" s="130"/>
      <c r="G67" s="131" t="s">
        <v>66</v>
      </c>
      <c r="H67" s="280">
        <v>42216</v>
      </c>
      <c r="I67" s="134" t="s">
        <v>130</v>
      </c>
      <c r="J67" s="248"/>
    </row>
    <row r="68" spans="1:10" ht="21.75" thickBot="1" x14ac:dyDescent="0.25">
      <c r="A68" s="127">
        <f>MAX($A$16:$A67)+1</f>
        <v>50</v>
      </c>
      <c r="B68" s="127" t="s">
        <v>126</v>
      </c>
      <c r="C68" s="128" t="s">
        <v>307</v>
      </c>
      <c r="D68" s="128" t="s">
        <v>308</v>
      </c>
      <c r="E68" s="130" t="s">
        <v>129</v>
      </c>
      <c r="F68" s="130"/>
      <c r="G68" s="131" t="s">
        <v>66</v>
      </c>
      <c r="H68" s="280">
        <v>42216</v>
      </c>
      <c r="I68" s="134" t="s">
        <v>130</v>
      </c>
      <c r="J68" s="248"/>
    </row>
    <row r="69" spans="1:10" ht="21.75" thickBot="1" x14ac:dyDescent="0.25">
      <c r="A69" s="127">
        <f>MAX($A$16:$A68)+1</f>
        <v>51</v>
      </c>
      <c r="B69" s="127" t="s">
        <v>126</v>
      </c>
      <c r="C69" s="128" t="s">
        <v>309</v>
      </c>
      <c r="D69" s="128" t="s">
        <v>310</v>
      </c>
      <c r="E69" s="130" t="s">
        <v>129</v>
      </c>
      <c r="F69" s="130"/>
      <c r="G69" s="131" t="s">
        <v>66</v>
      </c>
      <c r="H69" s="280">
        <v>42216</v>
      </c>
      <c r="I69" s="134" t="s">
        <v>130</v>
      </c>
      <c r="J69" s="248"/>
    </row>
    <row r="70" spans="1:10" ht="32.25" thickBot="1" x14ac:dyDescent="0.25">
      <c r="A70" s="127">
        <f>MAX($A$16:$A69)+1</f>
        <v>52</v>
      </c>
      <c r="B70" s="127" t="s">
        <v>126</v>
      </c>
      <c r="C70" s="128" t="s">
        <v>145</v>
      </c>
      <c r="D70" s="128" t="s">
        <v>146</v>
      </c>
      <c r="E70" s="130" t="s">
        <v>129</v>
      </c>
      <c r="F70" s="130"/>
      <c r="G70" s="131" t="s">
        <v>66</v>
      </c>
      <c r="H70" s="280">
        <v>42216</v>
      </c>
      <c r="I70" s="134" t="s">
        <v>130</v>
      </c>
      <c r="J70" s="248"/>
    </row>
    <row r="71" spans="1:10" ht="21.75" thickBot="1" x14ac:dyDescent="0.25">
      <c r="A71" s="327">
        <f>MAX($A$16:$A70)+1</f>
        <v>53</v>
      </c>
      <c r="B71" s="327" t="s">
        <v>126</v>
      </c>
      <c r="C71" s="328" t="s">
        <v>311</v>
      </c>
      <c r="D71" s="328" t="s">
        <v>312</v>
      </c>
      <c r="E71" s="329" t="s">
        <v>129</v>
      </c>
      <c r="F71" s="329"/>
      <c r="G71" s="330" t="s">
        <v>66</v>
      </c>
      <c r="H71" s="331">
        <v>42216</v>
      </c>
      <c r="I71" s="332" t="s">
        <v>130</v>
      </c>
      <c r="J71" s="333" t="s">
        <v>771</v>
      </c>
    </row>
    <row r="72" spans="1:10" ht="21.75" thickBot="1" x14ac:dyDescent="0.25">
      <c r="A72" s="127">
        <f>MAX($A$16:$A71)+1</f>
        <v>54</v>
      </c>
      <c r="B72" s="127" t="s">
        <v>126</v>
      </c>
      <c r="C72" s="128" t="s">
        <v>893</v>
      </c>
      <c r="D72" s="128" t="s">
        <v>888</v>
      </c>
      <c r="E72" s="130" t="s">
        <v>129</v>
      </c>
      <c r="F72" s="130"/>
      <c r="G72" s="131" t="s">
        <v>66</v>
      </c>
      <c r="H72" s="280">
        <v>42216</v>
      </c>
      <c r="I72" s="134" t="s">
        <v>130</v>
      </c>
      <c r="J72" s="248"/>
    </row>
    <row r="73" spans="1:10" ht="21.75" thickBot="1" x14ac:dyDescent="0.25">
      <c r="A73" s="127">
        <f>MAX($A$16:$A72)+1</f>
        <v>55</v>
      </c>
      <c r="B73" s="127" t="s">
        <v>313</v>
      </c>
      <c r="C73" s="128" t="s">
        <v>894</v>
      </c>
      <c r="D73" s="128" t="s">
        <v>314</v>
      </c>
      <c r="E73" s="130" t="s">
        <v>129</v>
      </c>
      <c r="F73" s="130"/>
      <c r="G73" s="131" t="s">
        <v>66</v>
      </c>
      <c r="H73" s="280">
        <v>42216</v>
      </c>
      <c r="I73" s="134" t="s">
        <v>130</v>
      </c>
      <c r="J73" s="248"/>
    </row>
    <row r="74" spans="1:10" ht="21.75" thickBot="1" x14ac:dyDescent="0.25">
      <c r="A74" s="127">
        <f>MAX($A$16:$A73)+1</f>
        <v>56</v>
      </c>
      <c r="B74" s="127" t="s">
        <v>126</v>
      </c>
      <c r="C74" s="128" t="s">
        <v>147</v>
      </c>
      <c r="D74" s="128" t="s">
        <v>148</v>
      </c>
      <c r="E74" s="130" t="s">
        <v>129</v>
      </c>
      <c r="F74" s="130"/>
      <c r="G74" s="131" t="s">
        <v>66</v>
      </c>
      <c r="H74" s="280">
        <v>42216</v>
      </c>
      <c r="I74" s="134" t="s">
        <v>130</v>
      </c>
      <c r="J74" s="248"/>
    </row>
    <row r="75" spans="1:10" ht="42.75" thickBot="1" x14ac:dyDescent="0.25">
      <c r="A75" s="127">
        <f>MAX($A$16:$A74)+1</f>
        <v>57</v>
      </c>
      <c r="B75" s="127" t="s">
        <v>126</v>
      </c>
      <c r="C75" s="128" t="s">
        <v>149</v>
      </c>
      <c r="D75" s="128" t="s">
        <v>150</v>
      </c>
      <c r="E75" s="130" t="s">
        <v>129</v>
      </c>
      <c r="F75" s="130"/>
      <c r="G75" s="131" t="s">
        <v>66</v>
      </c>
      <c r="H75" s="280">
        <v>42216</v>
      </c>
      <c r="I75" s="134" t="s">
        <v>130</v>
      </c>
      <c r="J75" s="248"/>
    </row>
    <row r="76" spans="1:10" ht="42.75" thickBot="1" x14ac:dyDescent="0.25">
      <c r="A76" s="127">
        <f>MAX($A$16:$A75)+1</f>
        <v>58</v>
      </c>
      <c r="B76" s="127" t="s">
        <v>126</v>
      </c>
      <c r="C76" s="128" t="s">
        <v>315</v>
      </c>
      <c r="D76" s="128" t="s">
        <v>316</v>
      </c>
      <c r="E76" s="130" t="s">
        <v>167</v>
      </c>
      <c r="F76" s="130"/>
      <c r="G76" s="131" t="s">
        <v>66</v>
      </c>
      <c r="H76" s="280">
        <v>42216</v>
      </c>
      <c r="I76" s="134" t="s">
        <v>130</v>
      </c>
      <c r="J76" s="248"/>
    </row>
    <row r="77" spans="1:10" ht="53.25" thickBot="1" x14ac:dyDescent="0.25">
      <c r="A77" s="127">
        <f>MAX($A$16:$A76)+1</f>
        <v>59</v>
      </c>
      <c r="B77" s="127" t="s">
        <v>126</v>
      </c>
      <c r="C77" s="128" t="s">
        <v>895</v>
      </c>
      <c r="D77" s="128" t="s">
        <v>317</v>
      </c>
      <c r="E77" s="130" t="s">
        <v>129</v>
      </c>
      <c r="F77" s="130"/>
      <c r="G77" s="131" t="s">
        <v>66</v>
      </c>
      <c r="H77" s="280">
        <v>42216</v>
      </c>
      <c r="I77" s="134" t="s">
        <v>130</v>
      </c>
      <c r="J77" s="248"/>
    </row>
    <row r="78" spans="1:10" ht="42.75" thickBot="1" x14ac:dyDescent="0.25">
      <c r="A78" s="127">
        <f>MAX($A$16:$A77)+1</f>
        <v>60</v>
      </c>
      <c r="B78" s="127" t="s">
        <v>126</v>
      </c>
      <c r="C78" s="128" t="s">
        <v>320</v>
      </c>
      <c r="D78" s="128" t="s">
        <v>321</v>
      </c>
      <c r="E78" s="130" t="s">
        <v>129</v>
      </c>
      <c r="F78" s="130"/>
      <c r="G78" s="131" t="s">
        <v>66</v>
      </c>
      <c r="H78" s="280">
        <v>42216</v>
      </c>
      <c r="I78" s="134" t="s">
        <v>130</v>
      </c>
      <c r="J78" s="248"/>
    </row>
    <row r="79" spans="1:10" ht="21.75" thickBot="1" x14ac:dyDescent="0.25">
      <c r="A79" s="127">
        <f>MAX($A$16:$A78)+1</f>
        <v>61</v>
      </c>
      <c r="B79" s="127" t="s">
        <v>126</v>
      </c>
      <c r="C79" s="128" t="s">
        <v>322</v>
      </c>
      <c r="D79" s="128" t="s">
        <v>323</v>
      </c>
      <c r="E79" s="130" t="s">
        <v>129</v>
      </c>
      <c r="F79" s="130"/>
      <c r="G79" s="131" t="s">
        <v>66</v>
      </c>
      <c r="H79" s="280">
        <v>42216</v>
      </c>
      <c r="I79" s="134" t="s">
        <v>130</v>
      </c>
      <c r="J79" s="248"/>
    </row>
    <row r="80" spans="1:10" ht="63.75" thickBot="1" x14ac:dyDescent="0.25">
      <c r="A80" s="127">
        <f>MAX($A$16:$A79)+1</f>
        <v>62</v>
      </c>
      <c r="B80" s="127" t="s">
        <v>126</v>
      </c>
      <c r="C80" s="128" t="s">
        <v>324</v>
      </c>
      <c r="D80" s="128" t="s">
        <v>325</v>
      </c>
      <c r="E80" s="130" t="s">
        <v>326</v>
      </c>
      <c r="F80" s="130"/>
      <c r="G80" s="131" t="s">
        <v>66</v>
      </c>
      <c r="H80" s="280">
        <v>42216</v>
      </c>
      <c r="I80" s="134" t="s">
        <v>130</v>
      </c>
      <c r="J80" s="248"/>
    </row>
    <row r="81" spans="1:10" ht="42.75" thickBot="1" x14ac:dyDescent="0.25">
      <c r="A81" s="127">
        <f>MAX($A$16:$A80)+1</f>
        <v>63</v>
      </c>
      <c r="B81" s="127" t="s">
        <v>126</v>
      </c>
      <c r="C81" s="128" t="s">
        <v>327</v>
      </c>
      <c r="D81" s="128" t="s">
        <v>328</v>
      </c>
      <c r="E81" s="130" t="s">
        <v>329</v>
      </c>
      <c r="F81" s="130"/>
      <c r="G81" s="131" t="s">
        <v>66</v>
      </c>
      <c r="H81" s="280">
        <v>42216</v>
      </c>
      <c r="I81" s="134" t="s">
        <v>130</v>
      </c>
      <c r="J81" s="248"/>
    </row>
    <row r="82" spans="1:10" ht="42.75" thickBot="1" x14ac:dyDescent="0.25">
      <c r="A82" s="127">
        <f>MAX($A$16:$A81)+1</f>
        <v>64</v>
      </c>
      <c r="B82" s="127" t="s">
        <v>126</v>
      </c>
      <c r="C82" s="128" t="s">
        <v>330</v>
      </c>
      <c r="D82" s="128" t="s">
        <v>331</v>
      </c>
      <c r="E82" s="130" t="s">
        <v>329</v>
      </c>
      <c r="F82" s="130"/>
      <c r="G82" s="131" t="s">
        <v>66</v>
      </c>
      <c r="H82" s="280">
        <v>42216</v>
      </c>
      <c r="I82" s="134" t="s">
        <v>130</v>
      </c>
      <c r="J82" s="248"/>
    </row>
    <row r="83" spans="1:10" ht="32.25" thickBot="1" x14ac:dyDescent="0.25">
      <c r="A83" s="127">
        <f>MAX($A$16:$A82)+1</f>
        <v>65</v>
      </c>
      <c r="B83" s="127" t="s">
        <v>126</v>
      </c>
      <c r="C83" s="128" t="s">
        <v>332</v>
      </c>
      <c r="D83" s="128" t="s">
        <v>333</v>
      </c>
      <c r="E83" s="130" t="s">
        <v>153</v>
      </c>
      <c r="F83" s="130"/>
      <c r="G83" s="131" t="s">
        <v>66</v>
      </c>
      <c r="H83" s="280">
        <v>42216</v>
      </c>
      <c r="I83" s="134" t="s">
        <v>130</v>
      </c>
      <c r="J83" s="248"/>
    </row>
    <row r="84" spans="1:10" ht="32.25" thickBot="1" x14ac:dyDescent="0.25">
      <c r="A84" s="127">
        <f>MAX($A$16:$A83)+1</f>
        <v>66</v>
      </c>
      <c r="B84" s="127" t="s">
        <v>126</v>
      </c>
      <c r="C84" s="128" t="s">
        <v>334</v>
      </c>
      <c r="D84" s="128" t="s">
        <v>335</v>
      </c>
      <c r="E84" s="130" t="s">
        <v>153</v>
      </c>
      <c r="F84" s="130"/>
      <c r="G84" s="131" t="s">
        <v>66</v>
      </c>
      <c r="H84" s="280">
        <v>42216</v>
      </c>
      <c r="I84" s="134" t="s">
        <v>130</v>
      </c>
      <c r="J84" s="248"/>
    </row>
    <row r="85" spans="1:10" ht="53.25" thickBot="1" x14ac:dyDescent="0.25">
      <c r="A85" s="127">
        <f>MAX($A$16:$A84)+1</f>
        <v>67</v>
      </c>
      <c r="B85" s="127" t="s">
        <v>336</v>
      </c>
      <c r="C85" s="128" t="s">
        <v>337</v>
      </c>
      <c r="D85" s="128" t="s">
        <v>338</v>
      </c>
      <c r="E85" s="130" t="s">
        <v>153</v>
      </c>
      <c r="F85" s="130"/>
      <c r="G85" s="131" t="s">
        <v>66</v>
      </c>
      <c r="H85" s="280">
        <v>42216</v>
      </c>
      <c r="I85" s="134" t="s">
        <v>130</v>
      </c>
      <c r="J85" s="248"/>
    </row>
    <row r="86" spans="1:10" ht="32.25" thickBot="1" x14ac:dyDescent="0.25">
      <c r="A86" s="127">
        <f>MAX($A$16:$A85)+1</f>
        <v>68</v>
      </c>
      <c r="B86" s="127" t="s">
        <v>339</v>
      </c>
      <c r="C86" s="128" t="s">
        <v>340</v>
      </c>
      <c r="D86" s="128" t="s">
        <v>341</v>
      </c>
      <c r="E86" s="130" t="s">
        <v>153</v>
      </c>
      <c r="F86" s="130"/>
      <c r="G86" s="131" t="s">
        <v>66</v>
      </c>
      <c r="H86" s="280">
        <v>42216</v>
      </c>
      <c r="I86" s="134" t="s">
        <v>130</v>
      </c>
      <c r="J86" s="248"/>
    </row>
    <row r="87" spans="1:10" ht="32.25" thickBot="1" x14ac:dyDescent="0.25">
      <c r="A87" s="127">
        <f>MAX($A$16:$A86)+1</f>
        <v>69</v>
      </c>
      <c r="B87" s="127" t="s">
        <v>151</v>
      </c>
      <c r="C87" s="128" t="s">
        <v>896</v>
      </c>
      <c r="D87" s="128" t="s">
        <v>152</v>
      </c>
      <c r="E87" s="130" t="s">
        <v>129</v>
      </c>
      <c r="F87" s="130"/>
      <c r="G87" s="131" t="s">
        <v>66</v>
      </c>
      <c r="H87" s="280">
        <v>42216</v>
      </c>
      <c r="I87" s="134" t="s">
        <v>130</v>
      </c>
      <c r="J87" s="248"/>
    </row>
    <row r="88" spans="1:10" ht="32.25" thickBot="1" x14ac:dyDescent="0.25">
      <c r="A88" s="127">
        <f>MAX($A$16:$A87)+1</f>
        <v>70</v>
      </c>
      <c r="B88" s="127" t="s">
        <v>154</v>
      </c>
      <c r="C88" s="128" t="s">
        <v>897</v>
      </c>
      <c r="D88" s="128" t="s">
        <v>155</v>
      </c>
      <c r="E88" s="130" t="s">
        <v>129</v>
      </c>
      <c r="F88" s="130"/>
      <c r="G88" s="131" t="s">
        <v>66</v>
      </c>
      <c r="H88" s="280">
        <v>42216</v>
      </c>
      <c r="I88" s="134" t="s">
        <v>130</v>
      </c>
      <c r="J88" s="248"/>
    </row>
    <row r="89" spans="1:10" ht="21.75" thickBot="1" x14ac:dyDescent="0.25">
      <c r="A89" s="127">
        <f>MAX($A$16:$A88)+1</f>
        <v>71</v>
      </c>
      <c r="B89" s="127" t="s">
        <v>126</v>
      </c>
      <c r="C89" s="128" t="s">
        <v>342</v>
      </c>
      <c r="D89" s="128" t="s">
        <v>343</v>
      </c>
      <c r="E89" s="130" t="s">
        <v>129</v>
      </c>
      <c r="F89" s="130"/>
      <c r="G89" s="131" t="s">
        <v>66</v>
      </c>
      <c r="H89" s="280">
        <v>42216</v>
      </c>
      <c r="I89" s="134" t="s">
        <v>130</v>
      </c>
      <c r="J89" s="248"/>
    </row>
    <row r="90" spans="1:10" ht="21.75" thickBot="1" x14ac:dyDescent="0.25">
      <c r="A90" s="127">
        <f>MAX($A$16:$A89)+1</f>
        <v>72</v>
      </c>
      <c r="B90" s="127" t="s">
        <v>126</v>
      </c>
      <c r="C90" s="128" t="s">
        <v>344</v>
      </c>
      <c r="D90" s="128" t="s">
        <v>345</v>
      </c>
      <c r="E90" s="130" t="s">
        <v>129</v>
      </c>
      <c r="F90" s="130"/>
      <c r="G90" s="131" t="s">
        <v>66</v>
      </c>
      <c r="H90" s="280">
        <v>42216</v>
      </c>
      <c r="I90" s="134" t="s">
        <v>130</v>
      </c>
      <c r="J90" s="248"/>
    </row>
    <row r="91" spans="1:10" ht="21.75" thickBot="1" x14ac:dyDescent="0.25">
      <c r="A91" s="127">
        <f>MAX($A$16:$A90)+1</f>
        <v>73</v>
      </c>
      <c r="B91" s="127" t="s">
        <v>126</v>
      </c>
      <c r="C91" s="128" t="s">
        <v>346</v>
      </c>
      <c r="D91" s="128" t="s">
        <v>347</v>
      </c>
      <c r="E91" s="130" t="s">
        <v>329</v>
      </c>
      <c r="F91" s="130"/>
      <c r="G91" s="131" t="s">
        <v>66</v>
      </c>
      <c r="H91" s="280">
        <v>42216</v>
      </c>
      <c r="I91" s="134" t="s">
        <v>130</v>
      </c>
      <c r="J91" s="248"/>
    </row>
    <row r="92" spans="1:10" ht="21.75" thickBot="1" x14ac:dyDescent="0.25">
      <c r="A92" s="127">
        <f>MAX($A$16:$A91)+1</f>
        <v>74</v>
      </c>
      <c r="B92" s="127" t="s">
        <v>126</v>
      </c>
      <c r="C92" s="128" t="s">
        <v>348</v>
      </c>
      <c r="D92" s="128" t="s">
        <v>349</v>
      </c>
      <c r="E92" s="130" t="s">
        <v>129</v>
      </c>
      <c r="F92" s="130"/>
      <c r="G92" s="131" t="s">
        <v>66</v>
      </c>
      <c r="H92" s="280">
        <v>42216</v>
      </c>
      <c r="I92" s="134" t="s">
        <v>130</v>
      </c>
      <c r="J92" s="248"/>
    </row>
    <row r="93" spans="1:10" ht="21.75" thickBot="1" x14ac:dyDescent="0.25">
      <c r="A93" s="127">
        <f>MAX($A$16:$A92)+1</f>
        <v>75</v>
      </c>
      <c r="B93" s="127" t="s">
        <v>126</v>
      </c>
      <c r="C93" s="131" t="s">
        <v>350</v>
      </c>
      <c r="D93" s="128"/>
      <c r="E93" s="130" t="s">
        <v>129</v>
      </c>
      <c r="F93" s="130"/>
      <c r="G93" s="131" t="s">
        <v>350</v>
      </c>
      <c r="H93" s="280">
        <v>42216</v>
      </c>
      <c r="I93" s="134" t="s">
        <v>130</v>
      </c>
      <c r="J93" s="248"/>
    </row>
    <row r="94" spans="1:10" ht="42.75" thickBot="1" x14ac:dyDescent="0.25">
      <c r="A94" s="127">
        <f>MAX($A$16:$A93)+1</f>
        <v>76</v>
      </c>
      <c r="B94" s="127" t="s">
        <v>126</v>
      </c>
      <c r="C94" s="128" t="s">
        <v>318</v>
      </c>
      <c r="D94" s="128" t="s">
        <v>319</v>
      </c>
      <c r="E94" s="130" t="s">
        <v>129</v>
      </c>
      <c r="F94" s="130"/>
      <c r="G94" s="131" t="s">
        <v>66</v>
      </c>
      <c r="H94" s="280">
        <v>42216</v>
      </c>
      <c r="I94" s="134" t="s">
        <v>130</v>
      </c>
      <c r="J94" s="248"/>
    </row>
    <row r="95" spans="1:10" ht="13.5" thickBot="1" x14ac:dyDescent="0.25">
      <c r="A95" s="127">
        <f>MAX($A$16:$A94)+1</f>
        <v>77</v>
      </c>
      <c r="B95" s="127" t="s">
        <v>351</v>
      </c>
      <c r="C95" s="128" t="s">
        <v>124</v>
      </c>
      <c r="D95" s="131" t="s">
        <v>352</v>
      </c>
      <c r="E95" s="130" t="s">
        <v>129</v>
      </c>
      <c r="F95" s="130" t="s">
        <v>353</v>
      </c>
      <c r="G95" s="131"/>
      <c r="H95" s="280">
        <v>42216</v>
      </c>
      <c r="I95" s="134" t="s">
        <v>130</v>
      </c>
      <c r="J95" s="248"/>
    </row>
    <row r="96" spans="1:10" ht="32.25" thickBot="1" x14ac:dyDescent="0.25">
      <c r="A96" s="127">
        <f>MAX($A$16:$A95)+1</f>
        <v>78</v>
      </c>
      <c r="B96" s="127" t="s">
        <v>156</v>
      </c>
      <c r="C96" s="128" t="s">
        <v>157</v>
      </c>
      <c r="D96" s="131" t="s">
        <v>71</v>
      </c>
      <c r="E96" s="130" t="s">
        <v>129</v>
      </c>
      <c r="F96" s="130"/>
      <c r="G96" s="131"/>
      <c r="H96" s="281">
        <v>42216</v>
      </c>
      <c r="I96" s="134" t="s">
        <v>130</v>
      </c>
      <c r="J96" s="248"/>
    </row>
    <row r="97" spans="1:10" ht="21.75" thickBot="1" x14ac:dyDescent="0.25">
      <c r="A97" s="127">
        <f>MAX($A$16:$A96)+1</f>
        <v>79</v>
      </c>
      <c r="B97" s="127" t="s">
        <v>354</v>
      </c>
      <c r="C97" s="128" t="s">
        <v>355</v>
      </c>
      <c r="D97" s="131" t="s">
        <v>839</v>
      </c>
      <c r="E97" s="130" t="s">
        <v>129</v>
      </c>
      <c r="F97" s="130"/>
      <c r="G97" s="131"/>
      <c r="H97" s="281">
        <v>42216</v>
      </c>
      <c r="I97" s="134" t="s">
        <v>130</v>
      </c>
      <c r="J97" s="248"/>
    </row>
    <row r="98" spans="1:10" ht="13.5" thickBot="1" x14ac:dyDescent="0.25">
      <c r="A98" s="127">
        <f>MAX($A$16:$A97)+1</f>
        <v>80</v>
      </c>
      <c r="B98" s="127" t="s">
        <v>126</v>
      </c>
      <c r="C98" s="128" t="s">
        <v>359</v>
      </c>
      <c r="D98" s="131" t="s">
        <v>360</v>
      </c>
      <c r="E98" s="130" t="s">
        <v>129</v>
      </c>
      <c r="F98" s="130"/>
      <c r="G98" s="131"/>
      <c r="H98" s="281">
        <v>42216</v>
      </c>
      <c r="I98" s="134" t="s">
        <v>130</v>
      </c>
      <c r="J98" s="248"/>
    </row>
    <row r="99" spans="1:10" ht="32.25" thickBot="1" x14ac:dyDescent="0.25">
      <c r="A99" s="127">
        <f>MAX($A$16:$A98)+1</f>
        <v>81</v>
      </c>
      <c r="B99" s="127" t="s">
        <v>126</v>
      </c>
      <c r="C99" s="128" t="s">
        <v>359</v>
      </c>
      <c r="D99" s="131" t="s">
        <v>940</v>
      </c>
      <c r="E99" s="130" t="s">
        <v>129</v>
      </c>
      <c r="F99" s="130"/>
      <c r="G99" s="131"/>
      <c r="H99" s="281" t="s">
        <v>941</v>
      </c>
      <c r="I99" s="134" t="s">
        <v>939</v>
      </c>
      <c r="J99" s="248"/>
    </row>
    <row r="100" spans="1:10" ht="13.5" thickBot="1" x14ac:dyDescent="0.25">
      <c r="A100" s="127">
        <f>MAX($A$16:$A99)+1</f>
        <v>82</v>
      </c>
      <c r="B100" s="127" t="s">
        <v>158</v>
      </c>
      <c r="C100" s="128" t="s">
        <v>159</v>
      </c>
      <c r="D100" s="131" t="s">
        <v>160</v>
      </c>
      <c r="E100" s="130" t="s">
        <v>129</v>
      </c>
      <c r="F100" s="130"/>
      <c r="G100" s="131"/>
      <c r="H100" s="281">
        <v>42216</v>
      </c>
      <c r="I100" s="134" t="s">
        <v>130</v>
      </c>
      <c r="J100" s="248"/>
    </row>
    <row r="101" spans="1:10" ht="13.5" thickBot="1" x14ac:dyDescent="0.25">
      <c r="A101" s="127">
        <f>MAX($A$16:$A100)+1</f>
        <v>83</v>
      </c>
      <c r="B101" s="127" t="s">
        <v>361</v>
      </c>
      <c r="C101" s="128" t="s">
        <v>362</v>
      </c>
      <c r="D101" s="131" t="s">
        <v>869</v>
      </c>
      <c r="E101" s="130" t="s">
        <v>129</v>
      </c>
      <c r="F101" s="130"/>
      <c r="G101" s="131"/>
      <c r="H101" s="281" t="s">
        <v>866</v>
      </c>
      <c r="I101" s="134" t="s">
        <v>130</v>
      </c>
      <c r="J101" s="248"/>
    </row>
    <row r="102" spans="1:10" ht="21.75" thickBot="1" x14ac:dyDescent="0.25">
      <c r="A102" s="127">
        <f>MAX($A$16:$A101)+1</f>
        <v>84</v>
      </c>
      <c r="B102" s="127" t="s">
        <v>363</v>
      </c>
      <c r="C102" s="128" t="s">
        <v>364</v>
      </c>
      <c r="D102" s="131" t="s">
        <v>365</v>
      </c>
      <c r="E102" s="130" t="s">
        <v>153</v>
      </c>
      <c r="F102" s="130"/>
      <c r="G102" s="131"/>
      <c r="H102" s="281" t="s">
        <v>871</v>
      </c>
      <c r="I102" s="134" t="s">
        <v>870</v>
      </c>
      <c r="J102" s="248"/>
    </row>
    <row r="103" spans="1:10" ht="53.25" thickBot="1" x14ac:dyDescent="0.25">
      <c r="A103" s="127">
        <f>MAX($A$16:$A102)+1</f>
        <v>85</v>
      </c>
      <c r="B103" s="127" t="s">
        <v>366</v>
      </c>
      <c r="C103" s="128" t="s">
        <v>367</v>
      </c>
      <c r="D103" s="131" t="s">
        <v>368</v>
      </c>
      <c r="E103" s="130" t="s">
        <v>153</v>
      </c>
      <c r="F103" s="130"/>
      <c r="G103" s="131"/>
      <c r="H103" s="281" t="s">
        <v>369</v>
      </c>
      <c r="I103" s="134" t="s">
        <v>130</v>
      </c>
      <c r="J103" s="248"/>
    </row>
    <row r="104" spans="1:10" ht="21.75" thickBot="1" x14ac:dyDescent="0.25">
      <c r="A104" s="127">
        <f>MAX($A$16:$A103)+1</f>
        <v>86</v>
      </c>
      <c r="B104" s="127" t="s">
        <v>370</v>
      </c>
      <c r="C104" s="128" t="s">
        <v>371</v>
      </c>
      <c r="D104" s="131" t="s">
        <v>372</v>
      </c>
      <c r="E104" s="130" t="s">
        <v>153</v>
      </c>
      <c r="F104" s="130"/>
      <c r="G104" s="131"/>
      <c r="H104" s="281" t="s">
        <v>872</v>
      </c>
      <c r="I104" s="134" t="s">
        <v>130</v>
      </c>
      <c r="J104" s="248"/>
    </row>
    <row r="105" spans="1:10" ht="21.75" thickBot="1" x14ac:dyDescent="0.25">
      <c r="A105" s="127">
        <f>MAX($A$16:$A104)+1</f>
        <v>87</v>
      </c>
      <c r="B105" s="127" t="s">
        <v>161</v>
      </c>
      <c r="C105" s="128" t="s">
        <v>162</v>
      </c>
      <c r="D105" s="131" t="s">
        <v>163</v>
      </c>
      <c r="E105" s="130" t="s">
        <v>153</v>
      </c>
      <c r="F105" s="130"/>
      <c r="G105" s="131"/>
      <c r="H105" s="281">
        <v>42216</v>
      </c>
      <c r="I105" s="134" t="s">
        <v>130</v>
      </c>
      <c r="J105" s="248"/>
    </row>
    <row r="106" spans="1:10" ht="21.75" thickBot="1" x14ac:dyDescent="0.25">
      <c r="A106" s="127">
        <f>MAX($A$16:$A105)+1</f>
        <v>88</v>
      </c>
      <c r="B106" s="127" t="s">
        <v>373</v>
      </c>
      <c r="C106" s="128" t="s">
        <v>374</v>
      </c>
      <c r="D106" s="131" t="s">
        <v>375</v>
      </c>
      <c r="E106" s="130" t="s">
        <v>153</v>
      </c>
      <c r="F106" s="130"/>
      <c r="G106" s="131"/>
      <c r="H106" s="281" t="s">
        <v>874</v>
      </c>
      <c r="I106" s="134" t="s">
        <v>130</v>
      </c>
      <c r="J106" s="248"/>
    </row>
    <row r="107" spans="1:10" ht="21.75" thickBot="1" x14ac:dyDescent="0.25">
      <c r="A107" s="127">
        <f>MAX($A$16:$A106)+1</f>
        <v>89</v>
      </c>
      <c r="B107" s="127" t="s">
        <v>376</v>
      </c>
      <c r="C107" s="128" t="s">
        <v>377</v>
      </c>
      <c r="D107" s="131" t="s">
        <v>378</v>
      </c>
      <c r="E107" s="130" t="s">
        <v>153</v>
      </c>
      <c r="F107" s="130"/>
      <c r="G107" s="131"/>
      <c r="H107" s="281" t="s">
        <v>874</v>
      </c>
      <c r="I107" s="134" t="s">
        <v>130</v>
      </c>
      <c r="J107" s="248"/>
    </row>
    <row r="108" spans="1:10" ht="21.75" thickBot="1" x14ac:dyDescent="0.25">
      <c r="A108" s="127">
        <f>MAX($A$16:$A107)+1</f>
        <v>90</v>
      </c>
      <c r="B108" s="127" t="s">
        <v>379</v>
      </c>
      <c r="C108" s="128" t="s">
        <v>380</v>
      </c>
      <c r="D108" s="131" t="s">
        <v>381</v>
      </c>
      <c r="E108" s="130" t="s">
        <v>153</v>
      </c>
      <c r="F108" s="130"/>
      <c r="G108" s="131"/>
      <c r="H108" s="281">
        <v>42094</v>
      </c>
      <c r="I108" s="134" t="s">
        <v>130</v>
      </c>
      <c r="J108" s="248"/>
    </row>
    <row r="109" spans="1:10" ht="42.75" thickBot="1" x14ac:dyDescent="0.25">
      <c r="A109" s="127">
        <f>MAX($A$16:$A108)+1</f>
        <v>91</v>
      </c>
      <c r="B109" s="127" t="s">
        <v>382</v>
      </c>
      <c r="C109" s="128" t="s">
        <v>778</v>
      </c>
      <c r="D109" s="131" t="s">
        <v>779</v>
      </c>
      <c r="E109" s="130" t="s">
        <v>153</v>
      </c>
      <c r="F109" s="130"/>
      <c r="G109" s="131"/>
      <c r="H109" s="281">
        <v>42155</v>
      </c>
      <c r="I109" s="134" t="s">
        <v>130</v>
      </c>
      <c r="J109" s="248"/>
    </row>
    <row r="110" spans="1:10" ht="32.25" thickBot="1" x14ac:dyDescent="0.25">
      <c r="A110" s="127">
        <f>MAX($A$16:$A109)+1</f>
        <v>92</v>
      </c>
      <c r="B110" s="127" t="s">
        <v>383</v>
      </c>
      <c r="C110" s="128" t="s">
        <v>384</v>
      </c>
      <c r="D110" s="131" t="s">
        <v>867</v>
      </c>
      <c r="E110" s="130" t="s">
        <v>385</v>
      </c>
      <c r="F110" s="130"/>
      <c r="G110" s="131"/>
      <c r="H110" s="281">
        <v>42216</v>
      </c>
      <c r="I110" s="134" t="s">
        <v>130</v>
      </c>
      <c r="J110" s="248"/>
    </row>
    <row r="111" spans="1:10" ht="13.5" thickBot="1" x14ac:dyDescent="0.25">
      <c r="A111" s="127">
        <f>MAX($A$16:$A110)+1</f>
        <v>93</v>
      </c>
      <c r="B111" s="127" t="s">
        <v>386</v>
      </c>
      <c r="C111" s="128" t="s">
        <v>387</v>
      </c>
      <c r="D111" s="131" t="s">
        <v>388</v>
      </c>
      <c r="E111" s="130" t="s">
        <v>385</v>
      </c>
      <c r="F111" s="130"/>
      <c r="G111" s="131"/>
      <c r="H111" s="281">
        <v>42216</v>
      </c>
      <c r="I111" s="134" t="s">
        <v>130</v>
      </c>
      <c r="J111" s="248"/>
    </row>
    <row r="112" spans="1:10" ht="13.5" thickBot="1" x14ac:dyDescent="0.25">
      <c r="A112" s="127">
        <f>MAX($A$16:$A111)+1</f>
        <v>94</v>
      </c>
      <c r="B112" s="127" t="s">
        <v>389</v>
      </c>
      <c r="C112" s="128" t="s">
        <v>390</v>
      </c>
      <c r="D112" s="131" t="s">
        <v>391</v>
      </c>
      <c r="E112" s="130" t="s">
        <v>385</v>
      </c>
      <c r="F112" s="130"/>
      <c r="G112" s="131"/>
      <c r="H112" s="281">
        <v>42216</v>
      </c>
      <c r="I112" s="134" t="s">
        <v>130</v>
      </c>
      <c r="J112" s="248"/>
    </row>
    <row r="113" spans="1:10" ht="13.5" thickBot="1" x14ac:dyDescent="0.25">
      <c r="A113" s="127">
        <f>MAX($A$16:$A112)+1</f>
        <v>95</v>
      </c>
      <c r="B113" s="141"/>
      <c r="C113" s="142"/>
      <c r="D113" s="142"/>
      <c r="E113" s="141"/>
      <c r="F113" s="141"/>
      <c r="G113" s="142"/>
      <c r="H113" s="279"/>
      <c r="I113" s="258"/>
      <c r="J113" s="247"/>
    </row>
    <row r="114" spans="1:10" s="71" customFormat="1" ht="21.75" thickBot="1" x14ac:dyDescent="0.25">
      <c r="A114" s="127">
        <f>MAX($A$16:$A113)+1</f>
        <v>96</v>
      </c>
      <c r="B114" s="266" t="s">
        <v>772</v>
      </c>
      <c r="C114" s="128" t="s">
        <v>773</v>
      </c>
      <c r="D114" s="128" t="s">
        <v>774</v>
      </c>
      <c r="E114" s="267" t="s">
        <v>153</v>
      </c>
      <c r="F114" s="267"/>
      <c r="G114" s="268"/>
      <c r="H114" s="285">
        <v>42339</v>
      </c>
      <c r="I114" s="268" t="s">
        <v>130</v>
      </c>
      <c r="J114" s="269" t="s">
        <v>771</v>
      </c>
    </row>
    <row r="115" spans="1:10" s="71" customFormat="1" ht="32.25" thickBot="1" x14ac:dyDescent="0.25">
      <c r="A115" s="127">
        <f>MAX($A$16:$A114)+1</f>
        <v>97</v>
      </c>
      <c r="B115" s="266" t="s">
        <v>772</v>
      </c>
      <c r="C115" s="128" t="s">
        <v>775</v>
      </c>
      <c r="D115" s="128" t="s">
        <v>776</v>
      </c>
      <c r="E115" s="267" t="s">
        <v>153</v>
      </c>
      <c r="F115" s="267"/>
      <c r="G115" s="268"/>
      <c r="H115" s="285" t="s">
        <v>777</v>
      </c>
      <c r="I115" s="268" t="s">
        <v>130</v>
      </c>
      <c r="J115" s="269" t="s">
        <v>771</v>
      </c>
    </row>
    <row r="116" spans="1:10" ht="21.75" thickBot="1" x14ac:dyDescent="0.25">
      <c r="A116" s="127">
        <f>MAX($A$16:$A115)+1</f>
        <v>98</v>
      </c>
      <c r="B116" s="127" t="s">
        <v>68</v>
      </c>
      <c r="C116" s="128" t="s">
        <v>69</v>
      </c>
      <c r="D116" s="128" t="s">
        <v>70</v>
      </c>
      <c r="E116" s="130" t="s">
        <v>129</v>
      </c>
      <c r="F116" s="130"/>
      <c r="G116" s="131"/>
      <c r="H116" s="281" t="s">
        <v>67</v>
      </c>
      <c r="I116" s="134" t="s">
        <v>130</v>
      </c>
      <c r="J116" s="248"/>
    </row>
    <row r="117" spans="1:10" ht="21.75" thickBot="1" x14ac:dyDescent="0.25">
      <c r="A117" s="127">
        <f>MAX($A$16:$A116)+1</f>
        <v>99</v>
      </c>
      <c r="B117" s="127" t="s">
        <v>164</v>
      </c>
      <c r="C117" s="128" t="s">
        <v>165</v>
      </c>
      <c r="D117" s="128" t="s">
        <v>166</v>
      </c>
      <c r="E117" s="130" t="s">
        <v>167</v>
      </c>
      <c r="F117" s="130"/>
      <c r="G117" s="131"/>
      <c r="H117" s="281" t="s">
        <v>67</v>
      </c>
      <c r="I117" s="134" t="s">
        <v>130</v>
      </c>
      <c r="J117" s="248" t="s">
        <v>771</v>
      </c>
    </row>
    <row r="118" spans="1:10" ht="32.25" thickBot="1" x14ac:dyDescent="0.25">
      <c r="A118" s="127">
        <f>MAX($A$16:$A117)+1</f>
        <v>100</v>
      </c>
      <c r="B118" s="127" t="s">
        <v>394</v>
      </c>
      <c r="C118" s="128" t="s">
        <v>395</v>
      </c>
      <c r="D118" s="128" t="s">
        <v>396</v>
      </c>
      <c r="E118" s="130" t="s">
        <v>129</v>
      </c>
      <c r="F118" s="130"/>
      <c r="G118" s="134"/>
      <c r="H118" s="281" t="s">
        <v>397</v>
      </c>
      <c r="I118" s="134" t="s">
        <v>878</v>
      </c>
      <c r="J118" s="248"/>
    </row>
    <row r="119" spans="1:10" ht="13.5" thickBot="1" x14ac:dyDescent="0.25">
      <c r="A119" s="127">
        <f>MAX($A$16:$A118)+1</f>
        <v>101</v>
      </c>
      <c r="B119" s="127" t="s">
        <v>398</v>
      </c>
      <c r="C119" s="128" t="s">
        <v>399</v>
      </c>
      <c r="D119" s="128" t="s">
        <v>400</v>
      </c>
      <c r="E119" s="130" t="s">
        <v>129</v>
      </c>
      <c r="F119" s="130"/>
      <c r="G119" s="134" t="s">
        <v>401</v>
      </c>
      <c r="H119" s="281">
        <v>42308</v>
      </c>
      <c r="I119" s="134" t="s">
        <v>130</v>
      </c>
      <c r="J119" s="248"/>
    </row>
    <row r="120" spans="1:10" ht="32.25" thickBot="1" x14ac:dyDescent="0.25">
      <c r="A120" s="127">
        <f>MAX($A$16:$A119)+1</f>
        <v>102</v>
      </c>
      <c r="B120" s="127" t="s">
        <v>402</v>
      </c>
      <c r="C120" s="128" t="s">
        <v>403</v>
      </c>
      <c r="D120" s="128" t="s">
        <v>404</v>
      </c>
      <c r="E120" s="130" t="s">
        <v>129</v>
      </c>
      <c r="F120" s="130"/>
      <c r="G120" s="134" t="s">
        <v>405</v>
      </c>
      <c r="H120" s="281"/>
      <c r="I120" s="134" t="s">
        <v>130</v>
      </c>
      <c r="J120" s="248" t="s">
        <v>771</v>
      </c>
    </row>
    <row r="121" spans="1:10" ht="21.75" thickBot="1" x14ac:dyDescent="0.25">
      <c r="A121" s="127">
        <f>MAX($A$16:$A120)+1</f>
        <v>103</v>
      </c>
      <c r="B121" s="127" t="s">
        <v>406</v>
      </c>
      <c r="C121" s="128" t="s">
        <v>407</v>
      </c>
      <c r="D121" s="128" t="s">
        <v>408</v>
      </c>
      <c r="E121" s="130" t="s">
        <v>129</v>
      </c>
      <c r="F121" s="130"/>
      <c r="G121" s="134"/>
      <c r="H121" s="281">
        <v>44408</v>
      </c>
      <c r="I121" s="134" t="s">
        <v>412</v>
      </c>
      <c r="J121" s="248" t="s">
        <v>771</v>
      </c>
    </row>
    <row r="122" spans="1:10" ht="32.25" thickBot="1" x14ac:dyDescent="0.25">
      <c r="A122" s="127">
        <f>MAX($A$16:$A121)+1</f>
        <v>104</v>
      </c>
      <c r="B122" s="127" t="s">
        <v>409</v>
      </c>
      <c r="C122" s="128" t="s">
        <v>410</v>
      </c>
      <c r="D122" s="128" t="s">
        <v>411</v>
      </c>
      <c r="E122" s="130" t="s">
        <v>129</v>
      </c>
      <c r="F122" s="130"/>
      <c r="G122" s="135"/>
      <c r="H122" s="281">
        <v>44408</v>
      </c>
      <c r="I122" s="134" t="s">
        <v>412</v>
      </c>
      <c r="J122" s="248" t="s">
        <v>771</v>
      </c>
    </row>
    <row r="123" spans="1:10" ht="13.5" thickBot="1" x14ac:dyDescent="0.25">
      <c r="A123" s="127">
        <f>MAX($A$16:$A122)+1</f>
        <v>105</v>
      </c>
      <c r="B123" s="127" t="s">
        <v>413</v>
      </c>
      <c r="C123" s="128" t="s">
        <v>414</v>
      </c>
      <c r="D123" s="128" t="s">
        <v>415</v>
      </c>
      <c r="E123" s="130" t="s">
        <v>167</v>
      </c>
      <c r="F123" s="130"/>
      <c r="G123" s="134"/>
      <c r="H123" s="281" t="s">
        <v>397</v>
      </c>
      <c r="I123" s="134" t="s">
        <v>130</v>
      </c>
      <c r="J123" s="248"/>
    </row>
    <row r="124" spans="1:10" ht="21.75" thickBot="1" x14ac:dyDescent="0.25">
      <c r="A124" s="127">
        <f>MAX($A$16:$A123)+1</f>
        <v>106</v>
      </c>
      <c r="B124" s="127" t="s">
        <v>416</v>
      </c>
      <c r="C124" s="128" t="s">
        <v>417</v>
      </c>
      <c r="D124" s="128" t="s">
        <v>418</v>
      </c>
      <c r="E124" s="130" t="s">
        <v>129</v>
      </c>
      <c r="F124" s="130"/>
      <c r="G124" s="134" t="s">
        <v>419</v>
      </c>
      <c r="H124" s="281"/>
      <c r="I124" s="134" t="s">
        <v>130</v>
      </c>
      <c r="J124" s="248" t="s">
        <v>771</v>
      </c>
    </row>
    <row r="125" spans="1:10" ht="13.5" thickBot="1" x14ac:dyDescent="0.25">
      <c r="A125" s="127">
        <f>MAX($A$16:$A124)+1</f>
        <v>107</v>
      </c>
      <c r="B125" s="295" t="s">
        <v>416</v>
      </c>
      <c r="C125" s="296" t="s">
        <v>973</v>
      </c>
      <c r="D125" s="296" t="s">
        <v>972</v>
      </c>
      <c r="E125" s="130"/>
      <c r="F125" s="130"/>
      <c r="G125" s="134"/>
      <c r="H125" s="281" t="s">
        <v>1226</v>
      </c>
      <c r="I125" s="134" t="s">
        <v>130</v>
      </c>
      <c r="J125" s="248"/>
    </row>
    <row r="126" spans="1:10" ht="13.5" thickBot="1" x14ac:dyDescent="0.25">
      <c r="A126" s="127">
        <f>MAX($A$16:$A125)+1</f>
        <v>108</v>
      </c>
      <c r="B126" s="127" t="s">
        <v>420</v>
      </c>
      <c r="C126" s="128" t="s">
        <v>421</v>
      </c>
      <c r="D126" s="128" t="s">
        <v>422</v>
      </c>
      <c r="E126" s="130" t="s">
        <v>129</v>
      </c>
      <c r="F126" s="130"/>
      <c r="G126" s="134" t="s">
        <v>423</v>
      </c>
      <c r="H126" s="281"/>
      <c r="I126" s="134" t="s">
        <v>130</v>
      </c>
      <c r="J126" s="248" t="s">
        <v>771</v>
      </c>
    </row>
    <row r="127" spans="1:10" ht="21.75" thickBot="1" x14ac:dyDescent="0.25">
      <c r="A127" s="127">
        <f>MAX($A$16:$A126)+1</f>
        <v>109</v>
      </c>
      <c r="B127" s="295" t="s">
        <v>821</v>
      </c>
      <c r="C127" s="296" t="s">
        <v>971</v>
      </c>
      <c r="D127" s="296" t="s">
        <v>970</v>
      </c>
      <c r="E127" s="130"/>
      <c r="F127" s="130"/>
      <c r="G127" s="134"/>
      <c r="H127" s="281">
        <v>42551</v>
      </c>
      <c r="I127" s="134" t="s">
        <v>130</v>
      </c>
      <c r="J127" s="248"/>
    </row>
    <row r="128" spans="1:10" ht="63.75" thickBot="1" x14ac:dyDescent="0.25">
      <c r="A128" s="127">
        <f>MAX($A$16:$A127)+1</f>
        <v>110</v>
      </c>
      <c r="B128" s="127" t="s">
        <v>424</v>
      </c>
      <c r="C128" s="128" t="s">
        <v>425</v>
      </c>
      <c r="D128" s="128" t="s">
        <v>426</v>
      </c>
      <c r="E128" s="130" t="s">
        <v>129</v>
      </c>
      <c r="F128" s="130"/>
      <c r="G128" s="134" t="s">
        <v>427</v>
      </c>
      <c r="H128" s="281"/>
      <c r="I128" s="134" t="s">
        <v>130</v>
      </c>
      <c r="J128" s="248" t="s">
        <v>771</v>
      </c>
    </row>
    <row r="129" spans="1:10" ht="21.75" thickBot="1" x14ac:dyDescent="0.25">
      <c r="A129" s="127">
        <f>MAX($A$16:$A128)+1</f>
        <v>111</v>
      </c>
      <c r="B129" s="127" t="s">
        <v>428</v>
      </c>
      <c r="C129" s="128" t="s">
        <v>429</v>
      </c>
      <c r="D129" s="128" t="s">
        <v>430</v>
      </c>
      <c r="E129" s="130" t="s">
        <v>129</v>
      </c>
      <c r="F129" s="130"/>
      <c r="G129" s="134" t="s">
        <v>431</v>
      </c>
      <c r="H129" s="281"/>
      <c r="I129" s="134" t="s">
        <v>130</v>
      </c>
      <c r="J129" s="248" t="s">
        <v>771</v>
      </c>
    </row>
    <row r="130" spans="1:10" ht="21.75" thickBot="1" x14ac:dyDescent="0.25">
      <c r="A130" s="127">
        <f>MAX($A$16:$A129)+1</f>
        <v>112</v>
      </c>
      <c r="B130" s="127" t="s">
        <v>432</v>
      </c>
      <c r="C130" s="128" t="s">
        <v>433</v>
      </c>
      <c r="D130" s="128" t="s">
        <v>393</v>
      </c>
      <c r="E130" s="130" t="s">
        <v>129</v>
      </c>
      <c r="F130" s="130"/>
      <c r="G130" s="134" t="s">
        <v>434</v>
      </c>
      <c r="H130" s="281"/>
      <c r="I130" s="134" t="s">
        <v>130</v>
      </c>
      <c r="J130" s="248" t="s">
        <v>771</v>
      </c>
    </row>
    <row r="131" spans="1:10" ht="42.75" thickBot="1" x14ac:dyDescent="0.25">
      <c r="A131" s="127">
        <f>MAX($A$16:$A130)+1</f>
        <v>113</v>
      </c>
      <c r="B131" s="127" t="s">
        <v>435</v>
      </c>
      <c r="C131" s="128" t="s">
        <v>436</v>
      </c>
      <c r="D131" s="128" t="s">
        <v>437</v>
      </c>
      <c r="E131" s="130" t="s">
        <v>153</v>
      </c>
      <c r="F131" s="130"/>
      <c r="G131" s="134" t="s">
        <v>401</v>
      </c>
      <c r="H131" s="281"/>
      <c r="I131" s="134" t="s">
        <v>130</v>
      </c>
      <c r="J131" s="248" t="s">
        <v>771</v>
      </c>
    </row>
    <row r="132" spans="1:10" ht="32.25" thickBot="1" x14ac:dyDescent="0.25">
      <c r="A132" s="127">
        <f>MAX($A$16:$A131)+1</f>
        <v>114</v>
      </c>
      <c r="B132" s="127" t="s">
        <v>438</v>
      </c>
      <c r="C132" s="128" t="s">
        <v>439</v>
      </c>
      <c r="D132" s="128" t="s">
        <v>440</v>
      </c>
      <c r="E132" s="130" t="s">
        <v>129</v>
      </c>
      <c r="F132" s="130"/>
      <c r="G132" s="134"/>
      <c r="H132" s="281" t="s">
        <v>441</v>
      </c>
      <c r="I132" s="134" t="s">
        <v>130</v>
      </c>
      <c r="J132" s="248" t="s">
        <v>771</v>
      </c>
    </row>
    <row r="133" spans="1:10" ht="21.75" thickBot="1" x14ac:dyDescent="0.25">
      <c r="A133" s="127">
        <f>MAX($A$16:$A132)+1</f>
        <v>115</v>
      </c>
      <c r="B133" s="127" t="s">
        <v>442</v>
      </c>
      <c r="C133" s="128" t="s">
        <v>443</v>
      </c>
      <c r="D133" s="128" t="s">
        <v>444</v>
      </c>
      <c r="E133" s="130" t="s">
        <v>129</v>
      </c>
      <c r="F133" s="130"/>
      <c r="G133" s="134" t="s">
        <v>445</v>
      </c>
      <c r="H133" s="281"/>
      <c r="I133" s="134" t="s">
        <v>130</v>
      </c>
      <c r="J133" s="248" t="s">
        <v>771</v>
      </c>
    </row>
    <row r="134" spans="1:10" ht="21.75" thickBot="1" x14ac:dyDescent="0.25">
      <c r="A134" s="127">
        <f>MAX($A$16:$A133)+1</f>
        <v>116</v>
      </c>
      <c r="B134" s="127" t="s">
        <v>446</v>
      </c>
      <c r="C134" s="128" t="s">
        <v>858</v>
      </c>
      <c r="D134" s="128" t="s">
        <v>447</v>
      </c>
      <c r="E134" s="130" t="s">
        <v>129</v>
      </c>
      <c r="F134" s="130"/>
      <c r="G134" s="134" t="s">
        <v>448</v>
      </c>
      <c r="H134" s="281"/>
      <c r="I134" s="134" t="s">
        <v>130</v>
      </c>
      <c r="J134" s="248" t="s">
        <v>771</v>
      </c>
    </row>
    <row r="135" spans="1:10" ht="21.75" thickBot="1" x14ac:dyDescent="0.25">
      <c r="A135" s="127">
        <f>MAX($A$16:$A134)+1</f>
        <v>117</v>
      </c>
      <c r="B135" s="127" t="s">
        <v>449</v>
      </c>
      <c r="C135" s="128" t="s">
        <v>450</v>
      </c>
      <c r="D135" s="128" t="s">
        <v>451</v>
      </c>
      <c r="E135" s="130" t="s">
        <v>153</v>
      </c>
      <c r="F135" s="130"/>
      <c r="G135" s="134" t="s">
        <v>452</v>
      </c>
      <c r="H135" s="281"/>
      <c r="I135" s="134" t="s">
        <v>130</v>
      </c>
      <c r="J135" s="248" t="s">
        <v>771</v>
      </c>
    </row>
    <row r="136" spans="1:10" ht="32.25" thickBot="1" x14ac:dyDescent="0.25">
      <c r="A136" s="127">
        <f>MAX($A$16:$A135)+1</f>
        <v>118</v>
      </c>
      <c r="B136" s="127" t="s">
        <v>453</v>
      </c>
      <c r="C136" s="128" t="s">
        <v>454</v>
      </c>
      <c r="D136" s="128" t="s">
        <v>455</v>
      </c>
      <c r="E136" s="130" t="s">
        <v>153</v>
      </c>
      <c r="F136" s="130"/>
      <c r="G136" s="134"/>
      <c r="H136" s="281">
        <v>42216</v>
      </c>
      <c r="I136" s="134" t="s">
        <v>130</v>
      </c>
      <c r="J136" s="248"/>
    </row>
    <row r="137" spans="1:10" ht="13.5" thickBot="1" x14ac:dyDescent="0.25">
      <c r="A137" s="127">
        <f>MAX($A$16:$A136)+1</f>
        <v>119</v>
      </c>
      <c r="B137" s="141"/>
      <c r="C137" s="142"/>
      <c r="D137" s="142"/>
      <c r="E137" s="141"/>
      <c r="F137" s="141"/>
      <c r="G137" s="142"/>
      <c r="H137" s="279"/>
      <c r="I137" s="258"/>
      <c r="J137" s="247"/>
    </row>
    <row r="138" spans="1:10" ht="21.75" thickBot="1" x14ac:dyDescent="0.25">
      <c r="A138" s="127">
        <f>MAX($A$16:$A137)+1</f>
        <v>120</v>
      </c>
      <c r="B138" s="127" t="s">
        <v>456</v>
      </c>
      <c r="C138" s="128" t="s">
        <v>457</v>
      </c>
      <c r="D138" s="128" t="s">
        <v>458</v>
      </c>
      <c r="E138" s="130" t="s">
        <v>129</v>
      </c>
      <c r="F138" s="130"/>
      <c r="G138" s="131"/>
      <c r="H138" s="281" t="s">
        <v>459</v>
      </c>
      <c r="I138" s="134" t="s">
        <v>130</v>
      </c>
      <c r="J138" s="248"/>
    </row>
    <row r="139" spans="1:10" ht="13.5" thickBot="1" x14ac:dyDescent="0.25">
      <c r="A139" s="157"/>
      <c r="B139" s="274" t="s">
        <v>838</v>
      </c>
      <c r="C139" s="156"/>
      <c r="D139" s="156"/>
      <c r="E139" s="155"/>
      <c r="F139" s="155"/>
      <c r="G139" s="156"/>
      <c r="H139" s="278"/>
      <c r="I139" s="261"/>
      <c r="J139" s="246"/>
    </row>
    <row r="140" spans="1:10" ht="13.5" thickBot="1" x14ac:dyDescent="0.25">
      <c r="A140" s="140" t="s">
        <v>788</v>
      </c>
      <c r="B140" s="141"/>
      <c r="C140" s="142"/>
      <c r="D140" s="142"/>
      <c r="E140" s="141"/>
      <c r="F140" s="141"/>
      <c r="G140" s="142"/>
      <c r="H140" s="279"/>
      <c r="I140" s="258"/>
      <c r="J140" s="247"/>
    </row>
    <row r="141" spans="1:10" ht="13.5" thickBot="1" x14ac:dyDescent="0.25">
      <c r="A141" s="127">
        <f>MAX($A$16:$A140)+1</f>
        <v>121</v>
      </c>
      <c r="B141" s="127" t="s">
        <v>357</v>
      </c>
      <c r="C141" s="128" t="s">
        <v>358</v>
      </c>
      <c r="D141" s="131" t="s">
        <v>526</v>
      </c>
      <c r="E141" s="130" t="s">
        <v>129</v>
      </c>
      <c r="F141" s="130"/>
      <c r="G141" s="131"/>
      <c r="H141" s="282"/>
      <c r="I141" s="265" t="s">
        <v>805</v>
      </c>
      <c r="J141" s="200"/>
    </row>
    <row r="142" spans="1:10" ht="32.25" thickBot="1" x14ac:dyDescent="0.25">
      <c r="A142" s="127">
        <f>MAX($A$16:$A141)+1</f>
        <v>122</v>
      </c>
      <c r="B142" s="262" t="s">
        <v>786</v>
      </c>
      <c r="C142" s="263" t="s">
        <v>787</v>
      </c>
      <c r="D142" s="263" t="s">
        <v>791</v>
      </c>
      <c r="E142" s="262" t="s">
        <v>129</v>
      </c>
      <c r="F142" s="263"/>
      <c r="G142" s="263"/>
      <c r="H142" s="282"/>
      <c r="I142" s="265" t="s">
        <v>805</v>
      </c>
      <c r="J142" s="200"/>
    </row>
    <row r="143" spans="1:10" ht="13.5" thickBot="1" x14ac:dyDescent="0.25">
      <c r="A143" s="127">
        <f>MAX($A$16:$A142)+1</f>
        <v>123</v>
      </c>
      <c r="B143" s="262" t="s">
        <v>161</v>
      </c>
      <c r="C143" s="263" t="s">
        <v>162</v>
      </c>
      <c r="D143" s="263" t="s">
        <v>790</v>
      </c>
      <c r="E143" s="262" t="s">
        <v>129</v>
      </c>
      <c r="F143" s="263"/>
      <c r="G143" s="263"/>
      <c r="H143" s="282"/>
      <c r="I143" s="265" t="s">
        <v>805</v>
      </c>
      <c r="J143" s="200"/>
    </row>
    <row r="144" spans="1:10" ht="13.5" thickBot="1" x14ac:dyDescent="0.25">
      <c r="A144" s="127">
        <f>MAX($A$16:$A143)+1</f>
        <v>124</v>
      </c>
      <c r="B144" s="262" t="s">
        <v>793</v>
      </c>
      <c r="C144" s="263" t="s">
        <v>792</v>
      </c>
      <c r="D144" s="263"/>
      <c r="E144" s="262" t="s">
        <v>129</v>
      </c>
      <c r="F144" s="263"/>
      <c r="G144" s="263"/>
      <c r="H144" s="282"/>
      <c r="I144" s="265">
        <v>2016</v>
      </c>
      <c r="J144" s="200"/>
    </row>
    <row r="145" spans="1:10" ht="13.5" thickBot="1" x14ac:dyDescent="0.25">
      <c r="A145" s="127">
        <f>MAX($A$16:$A144)+1</f>
        <v>125</v>
      </c>
      <c r="B145" s="262" t="s">
        <v>808</v>
      </c>
      <c r="C145" s="263" t="s">
        <v>783</v>
      </c>
      <c r="D145" s="263" t="s">
        <v>807</v>
      </c>
      <c r="E145" s="262" t="s">
        <v>129</v>
      </c>
      <c r="F145" s="263"/>
      <c r="G145" s="263"/>
      <c r="H145" s="282"/>
      <c r="I145" s="265" t="s">
        <v>810</v>
      </c>
      <c r="J145" s="200"/>
    </row>
    <row r="146" spans="1:10" ht="13.5" thickBot="1" x14ac:dyDescent="0.25">
      <c r="A146" s="127">
        <f>MAX($A$16:$A145)+1</f>
        <v>126</v>
      </c>
      <c r="B146" s="262" t="s">
        <v>549</v>
      </c>
      <c r="C146" s="263" t="s">
        <v>785</v>
      </c>
      <c r="D146" s="263" t="s">
        <v>809</v>
      </c>
      <c r="E146" s="262" t="s">
        <v>153</v>
      </c>
      <c r="F146" s="263"/>
      <c r="G146" s="263"/>
      <c r="H146" s="282"/>
      <c r="I146" s="265" t="s">
        <v>810</v>
      </c>
      <c r="J146" s="200"/>
    </row>
    <row r="147" spans="1:10" ht="21.75" thickBot="1" x14ac:dyDescent="0.25">
      <c r="A147" s="127">
        <f>MAX($A$16:$A146)+1</f>
        <v>127</v>
      </c>
      <c r="B147" s="297" t="s">
        <v>438</v>
      </c>
      <c r="C147" s="296" t="s">
        <v>439</v>
      </c>
      <c r="D147" s="296" t="s">
        <v>967</v>
      </c>
      <c r="E147" s="262" t="s">
        <v>129</v>
      </c>
      <c r="F147" s="263"/>
      <c r="G147" s="263"/>
      <c r="H147" s="282"/>
      <c r="I147" s="265" t="s">
        <v>805</v>
      </c>
      <c r="J147" s="200"/>
    </row>
    <row r="148" spans="1:10" ht="13.5" thickBot="1" x14ac:dyDescent="0.25">
      <c r="A148" s="127">
        <f>MAX($A$16:$A147)+1</f>
        <v>128</v>
      </c>
      <c r="B148" s="262" t="s">
        <v>812</v>
      </c>
      <c r="C148" s="263" t="s">
        <v>784</v>
      </c>
      <c r="D148" s="263" t="s">
        <v>811</v>
      </c>
      <c r="E148" s="262" t="s">
        <v>129</v>
      </c>
      <c r="F148" s="263"/>
      <c r="G148" s="263"/>
      <c r="H148" s="282"/>
      <c r="I148" s="265" t="s">
        <v>805</v>
      </c>
      <c r="J148" s="200"/>
    </row>
    <row r="149" spans="1:10" ht="21.75" thickBot="1" x14ac:dyDescent="0.25">
      <c r="A149" s="127">
        <f>MAX($A$16:$A148)+1</f>
        <v>129</v>
      </c>
      <c r="B149" s="297" t="s">
        <v>966</v>
      </c>
      <c r="C149" s="298" t="s">
        <v>965</v>
      </c>
      <c r="D149" s="298" t="s">
        <v>982</v>
      </c>
      <c r="E149" s="262" t="s">
        <v>129</v>
      </c>
      <c r="F149" s="263"/>
      <c r="G149" s="263"/>
      <c r="H149" s="282"/>
      <c r="I149" s="265"/>
      <c r="J149" s="200"/>
    </row>
    <row r="150" spans="1:10" ht="13.5" thickBot="1" x14ac:dyDescent="0.25">
      <c r="A150" s="127">
        <f>MAX($A$16:$A149)+1</f>
        <v>130</v>
      </c>
      <c r="B150" s="262" t="s">
        <v>798</v>
      </c>
      <c r="C150" s="264" t="s">
        <v>800</v>
      </c>
      <c r="D150" s="263" t="s">
        <v>794</v>
      </c>
      <c r="E150" s="262" t="s">
        <v>129</v>
      </c>
      <c r="F150" s="263"/>
      <c r="G150" s="263"/>
      <c r="H150" s="282"/>
      <c r="I150" s="265" t="s">
        <v>805</v>
      </c>
      <c r="J150" s="200"/>
    </row>
    <row r="151" spans="1:10" ht="13.5" thickBot="1" x14ac:dyDescent="0.25">
      <c r="A151" s="127">
        <f>MAX($A$16:$A150)+1</f>
        <v>131</v>
      </c>
      <c r="B151" s="262" t="s">
        <v>420</v>
      </c>
      <c r="C151" s="264" t="s">
        <v>799</v>
      </c>
      <c r="D151" s="263" t="s">
        <v>794</v>
      </c>
      <c r="E151" s="262" t="s">
        <v>129</v>
      </c>
      <c r="F151" s="263"/>
      <c r="G151" s="263"/>
      <c r="H151" s="282"/>
      <c r="I151" s="265" t="s">
        <v>805</v>
      </c>
      <c r="J151" s="200"/>
    </row>
    <row r="152" spans="1:10" ht="13.5" thickBot="1" x14ac:dyDescent="0.25">
      <c r="A152" s="127">
        <f>MAX($A$16:$A151)+1</f>
        <v>132</v>
      </c>
      <c r="B152" s="127" t="s">
        <v>1232</v>
      </c>
      <c r="C152" s="263" t="s">
        <v>795</v>
      </c>
      <c r="D152" s="263" t="s">
        <v>796</v>
      </c>
      <c r="E152" s="262" t="s">
        <v>129</v>
      </c>
      <c r="F152" s="263"/>
      <c r="G152" s="263"/>
      <c r="H152" s="282"/>
      <c r="I152" s="265" t="s">
        <v>805</v>
      </c>
      <c r="J152" s="200"/>
    </row>
    <row r="153" spans="1:10" ht="13.5" thickBot="1" x14ac:dyDescent="0.25">
      <c r="A153" s="127">
        <f>MAX($A$16:$A152)+1</f>
        <v>133</v>
      </c>
      <c r="B153" s="127" t="s">
        <v>1232</v>
      </c>
      <c r="C153" s="263" t="s">
        <v>795</v>
      </c>
      <c r="D153" s="263" t="s">
        <v>797</v>
      </c>
      <c r="E153" s="262" t="s">
        <v>129</v>
      </c>
      <c r="F153" s="263"/>
      <c r="G153" s="263"/>
      <c r="H153" s="282"/>
      <c r="I153" s="265" t="s">
        <v>805</v>
      </c>
      <c r="J153" s="200"/>
    </row>
    <row r="154" spans="1:10" ht="13.5" thickBot="1" x14ac:dyDescent="0.25">
      <c r="A154" s="127">
        <f>MAX($A$16:$A153)+1</f>
        <v>134</v>
      </c>
      <c r="B154" s="262" t="s">
        <v>804</v>
      </c>
      <c r="C154" s="263" t="s">
        <v>801</v>
      </c>
      <c r="D154" s="263" t="s">
        <v>802</v>
      </c>
      <c r="E154" s="262" t="s">
        <v>129</v>
      </c>
      <c r="F154" s="263"/>
      <c r="G154" s="263"/>
      <c r="H154" s="282"/>
      <c r="I154" s="265" t="s">
        <v>805</v>
      </c>
      <c r="J154" s="200"/>
    </row>
    <row r="155" spans="1:10" ht="53.25" thickBot="1" x14ac:dyDescent="0.25">
      <c r="A155" s="127">
        <f>MAX($A$16:$A154)+1</f>
        <v>135</v>
      </c>
      <c r="B155" s="127" t="s">
        <v>424</v>
      </c>
      <c r="C155" s="128" t="s">
        <v>425</v>
      </c>
      <c r="D155" s="128" t="s">
        <v>876</v>
      </c>
      <c r="E155" s="130" t="s">
        <v>129</v>
      </c>
      <c r="F155" s="130"/>
      <c r="G155" s="134"/>
      <c r="H155" s="282"/>
      <c r="I155" s="265" t="s">
        <v>805</v>
      </c>
      <c r="J155" s="200"/>
    </row>
    <row r="156" spans="1:10" ht="21.75" thickBot="1" x14ac:dyDescent="0.25">
      <c r="A156" s="127">
        <f>MAX($A$16:$A155)+1</f>
        <v>136</v>
      </c>
      <c r="B156" s="262" t="s">
        <v>446</v>
      </c>
      <c r="C156" s="263" t="s">
        <v>825</v>
      </c>
      <c r="D156" s="263" t="s">
        <v>824</v>
      </c>
      <c r="E156" s="262" t="s">
        <v>129</v>
      </c>
      <c r="F156" s="263"/>
      <c r="G156" s="263"/>
      <c r="H156" s="282"/>
      <c r="I156" s="265" t="s">
        <v>805</v>
      </c>
      <c r="J156" s="200"/>
    </row>
    <row r="157" spans="1:10" ht="21.75" thickBot="1" x14ac:dyDescent="0.25">
      <c r="A157" s="127">
        <f>MAX($A$16:$A156)+1</f>
        <v>137</v>
      </c>
      <c r="B157" s="262" t="s">
        <v>453</v>
      </c>
      <c r="C157" s="128" t="s">
        <v>454</v>
      </c>
      <c r="D157" s="263" t="s">
        <v>877</v>
      </c>
      <c r="E157" s="262" t="s">
        <v>153</v>
      </c>
      <c r="F157" s="263"/>
      <c r="G157" s="263"/>
      <c r="H157" s="282"/>
      <c r="I157" s="265" t="s">
        <v>805</v>
      </c>
      <c r="J157" s="200"/>
    </row>
    <row r="158" spans="1:10" ht="13.5" thickBot="1" x14ac:dyDescent="0.25">
      <c r="A158" s="127">
        <f>MAX($A$16:$A157)+1</f>
        <v>138</v>
      </c>
      <c r="B158" s="262"/>
      <c r="C158" s="263" t="s">
        <v>803</v>
      </c>
      <c r="D158" s="263" t="s">
        <v>819</v>
      </c>
      <c r="E158" s="262" t="s">
        <v>129</v>
      </c>
      <c r="F158" s="263"/>
      <c r="G158" s="263"/>
      <c r="H158" s="282"/>
      <c r="I158" s="265" t="s">
        <v>805</v>
      </c>
      <c r="J158" s="200"/>
    </row>
    <row r="159" spans="1:10" s="71" customFormat="1" ht="13.5" thickBot="1" x14ac:dyDescent="0.25">
      <c r="A159" s="127">
        <f>MAX($A$16:$A158)+1</f>
        <v>139</v>
      </c>
      <c r="B159" s="262"/>
      <c r="C159" s="264" t="s">
        <v>832</v>
      </c>
      <c r="D159" s="263"/>
      <c r="E159" s="262" t="s">
        <v>171</v>
      </c>
      <c r="F159" s="263"/>
      <c r="G159" s="263"/>
      <c r="H159" s="282"/>
      <c r="I159" s="265" t="s">
        <v>805</v>
      </c>
      <c r="J159" s="200"/>
    </row>
    <row r="160" spans="1:10" ht="13.5" thickBot="1" x14ac:dyDescent="0.25">
      <c r="A160" s="140" t="s">
        <v>789</v>
      </c>
      <c r="B160" s="141"/>
      <c r="C160" s="142"/>
      <c r="D160" s="142"/>
      <c r="E160" s="141"/>
      <c r="F160" s="141"/>
      <c r="G160" s="142"/>
      <c r="H160" s="279"/>
      <c r="I160" s="258"/>
      <c r="J160" s="247"/>
    </row>
    <row r="161" spans="1:10" ht="13.5" thickBot="1" x14ac:dyDescent="0.25">
      <c r="A161" s="127">
        <f>MAX($A$16:$A160)+1</f>
        <v>140</v>
      </c>
      <c r="B161" s="251" t="s">
        <v>803</v>
      </c>
      <c r="C161" s="251" t="s">
        <v>1332</v>
      </c>
      <c r="D161" s="251"/>
      <c r="E161" s="250" t="s">
        <v>153</v>
      </c>
      <c r="F161" s="199"/>
      <c r="G161" s="199"/>
      <c r="H161" s="283"/>
      <c r="I161" s="259"/>
      <c r="J161" s="251"/>
    </row>
    <row r="162" spans="1:10" ht="13.5" thickBot="1" x14ac:dyDescent="0.25">
      <c r="A162" s="127">
        <f>MAX($A$16:$A161)+1</f>
        <v>141</v>
      </c>
      <c r="B162" s="251" t="s">
        <v>803</v>
      </c>
      <c r="C162" s="251" t="s">
        <v>1333</v>
      </c>
      <c r="D162" s="251"/>
      <c r="E162" s="250" t="s">
        <v>153</v>
      </c>
      <c r="F162" s="199"/>
      <c r="G162" s="199"/>
      <c r="H162" s="283"/>
      <c r="I162" s="259"/>
      <c r="J162" s="251"/>
    </row>
    <row r="163" spans="1:10" ht="13.5" thickBot="1" x14ac:dyDescent="0.25">
      <c r="A163" s="127">
        <f>MAX($A$16:$A162)+1</f>
        <v>142</v>
      </c>
      <c r="B163" s="199" t="s">
        <v>803</v>
      </c>
      <c r="C163" s="200" t="s">
        <v>1337</v>
      </c>
      <c r="D163" s="200"/>
      <c r="E163" s="250" t="s">
        <v>153</v>
      </c>
      <c r="F163" s="199"/>
      <c r="G163" s="199"/>
      <c r="H163" s="283"/>
      <c r="I163" s="259"/>
      <c r="J163" s="251"/>
    </row>
    <row r="164" spans="1:10" ht="13.5" thickBot="1" x14ac:dyDescent="0.25">
      <c r="A164" s="127">
        <f>MAX($A$16:$A163)+1</f>
        <v>143</v>
      </c>
      <c r="B164" s="199" t="s">
        <v>803</v>
      </c>
      <c r="C164" s="200" t="s">
        <v>1338</v>
      </c>
      <c r="D164" s="200"/>
      <c r="E164" s="250" t="s">
        <v>153</v>
      </c>
      <c r="F164" s="199"/>
      <c r="G164" s="199"/>
      <c r="H164" s="283"/>
      <c r="I164" s="259"/>
      <c r="J164" s="251"/>
    </row>
    <row r="165" spans="1:10" ht="13.5" thickBot="1" x14ac:dyDescent="0.25">
      <c r="A165" s="127">
        <f>MAX($A$16:$A164)+1</f>
        <v>144</v>
      </c>
      <c r="B165" s="251" t="s">
        <v>803</v>
      </c>
      <c r="C165" s="251" t="s">
        <v>1334</v>
      </c>
      <c r="D165" s="251"/>
      <c r="E165" s="250" t="s">
        <v>153</v>
      </c>
      <c r="F165" s="199"/>
      <c r="G165" s="199"/>
      <c r="H165" s="283"/>
      <c r="I165" s="259"/>
      <c r="J165" s="251"/>
    </row>
    <row r="166" spans="1:10" ht="13.5" thickBot="1" x14ac:dyDescent="0.25">
      <c r="A166" s="127">
        <f>MAX($A$16:$A165)+1</f>
        <v>145</v>
      </c>
      <c r="B166" s="199" t="s">
        <v>803</v>
      </c>
      <c r="C166" s="200" t="s">
        <v>1335</v>
      </c>
      <c r="D166" s="200"/>
      <c r="E166" s="250" t="s">
        <v>153</v>
      </c>
      <c r="F166" s="199"/>
      <c r="G166" s="199"/>
      <c r="H166" s="283"/>
      <c r="I166" s="259"/>
      <c r="J166" s="251"/>
    </row>
    <row r="167" spans="1:10" ht="13.5" thickBot="1" x14ac:dyDescent="0.25">
      <c r="A167" s="127">
        <f>MAX($A$16:$A166)+1</f>
        <v>146</v>
      </c>
      <c r="B167" s="251" t="s">
        <v>803</v>
      </c>
      <c r="C167" s="251" t="s">
        <v>1336</v>
      </c>
      <c r="D167" s="251"/>
      <c r="E167" s="252" t="s">
        <v>153</v>
      </c>
      <c r="F167" s="199"/>
      <c r="G167" s="199"/>
      <c r="H167" s="283"/>
      <c r="I167" s="259"/>
      <c r="J167" s="251"/>
    </row>
    <row r="168" spans="1:10" ht="13.5" thickBot="1" x14ac:dyDescent="0.25">
      <c r="A168" s="127">
        <f>MAX($A$16:$A167)+1</f>
        <v>147</v>
      </c>
      <c r="B168" s="199" t="s">
        <v>803</v>
      </c>
      <c r="C168" s="251" t="s">
        <v>1339</v>
      </c>
      <c r="D168" s="251"/>
      <c r="E168" s="250" t="s">
        <v>153</v>
      </c>
      <c r="F168" s="251"/>
      <c r="G168" s="251"/>
      <c r="H168" s="286"/>
      <c r="I168" s="260"/>
      <c r="J168" s="251"/>
    </row>
    <row r="169" spans="1:10" ht="13.5" thickBot="1" x14ac:dyDescent="0.25">
      <c r="A169" s="127">
        <f>MAX($A$16:$A168)+1</f>
        <v>148</v>
      </c>
      <c r="B169" s="199" t="s">
        <v>803</v>
      </c>
      <c r="C169" s="251" t="s">
        <v>1340</v>
      </c>
      <c r="D169" s="251"/>
      <c r="E169" s="250" t="s">
        <v>153</v>
      </c>
      <c r="F169" s="251"/>
      <c r="G169" s="251"/>
      <c r="H169" s="286"/>
      <c r="I169" s="260"/>
      <c r="J169" s="251"/>
    </row>
    <row r="170" spans="1:10" ht="13.5" thickBot="1" x14ac:dyDescent="0.25">
      <c r="A170" s="127">
        <f>MAX($A$16:$A169)+1</f>
        <v>149</v>
      </c>
      <c r="B170" s="199" t="s">
        <v>803</v>
      </c>
      <c r="C170" s="251" t="s">
        <v>1341</v>
      </c>
      <c r="D170" s="251"/>
      <c r="E170" s="250" t="s">
        <v>153</v>
      </c>
      <c r="F170" s="251"/>
      <c r="G170" s="251"/>
      <c r="H170" s="286"/>
      <c r="I170" s="260"/>
      <c r="J170" s="251"/>
    </row>
    <row r="171" spans="1:10" ht="13.5" thickBot="1" x14ac:dyDescent="0.25">
      <c r="A171" s="127">
        <f>MAX($A$16:$A170)+1</f>
        <v>150</v>
      </c>
      <c r="B171" s="199" t="s">
        <v>803</v>
      </c>
      <c r="C171" s="251" t="s">
        <v>1342</v>
      </c>
      <c r="D171" s="200"/>
      <c r="E171" s="250" t="s">
        <v>153</v>
      </c>
      <c r="F171" s="199"/>
      <c r="G171" s="199"/>
      <c r="H171" s="283"/>
      <c r="I171" s="259"/>
      <c r="J171" s="251"/>
    </row>
    <row r="172" spans="1:10" ht="13.5" thickBot="1" x14ac:dyDescent="0.25">
      <c r="A172" s="127">
        <f>MAX($A$16:$A171)+1</f>
        <v>151</v>
      </c>
      <c r="B172" s="199" t="s">
        <v>803</v>
      </c>
      <c r="C172" s="251" t="s">
        <v>1343</v>
      </c>
      <c r="D172" s="200"/>
      <c r="E172" s="250" t="s">
        <v>153</v>
      </c>
      <c r="F172" s="199"/>
      <c r="G172" s="199"/>
      <c r="H172" s="283"/>
      <c r="I172" s="259"/>
      <c r="J172" s="251"/>
    </row>
    <row r="173" spans="1:10" ht="13.5" thickBot="1" x14ac:dyDescent="0.25">
      <c r="A173" s="127">
        <f>MAX($A$16:$A172)+1</f>
        <v>152</v>
      </c>
      <c r="B173" s="199" t="s">
        <v>803</v>
      </c>
      <c r="C173" s="200" t="s">
        <v>1344</v>
      </c>
      <c r="D173" s="200"/>
      <c r="E173" s="250" t="s">
        <v>153</v>
      </c>
      <c r="F173" s="199"/>
      <c r="G173" s="199"/>
      <c r="H173" s="283"/>
      <c r="I173" s="259"/>
      <c r="J173" s="251"/>
    </row>
    <row r="174" spans="1:10" ht="13.5" thickBot="1" x14ac:dyDescent="0.25">
      <c r="A174" s="127">
        <f>MAX($A$16:$A173)+1</f>
        <v>153</v>
      </c>
      <c r="B174" s="199" t="s">
        <v>803</v>
      </c>
      <c r="C174" s="200" t="s">
        <v>1345</v>
      </c>
      <c r="D174" s="200"/>
      <c r="E174" s="250" t="s">
        <v>153</v>
      </c>
      <c r="F174" s="199"/>
      <c r="G174" s="199"/>
      <c r="H174" s="283"/>
      <c r="I174" s="259"/>
      <c r="J174" s="251"/>
    </row>
    <row r="175" spans="1:10" ht="13.5" thickBot="1" x14ac:dyDescent="0.25">
      <c r="A175" s="127">
        <f>MAX($A$16:$A174)+1</f>
        <v>154</v>
      </c>
      <c r="B175" s="199" t="s">
        <v>803</v>
      </c>
      <c r="C175" s="200" t="s">
        <v>1346</v>
      </c>
      <c r="D175" s="200"/>
      <c r="E175" s="250" t="s">
        <v>153</v>
      </c>
      <c r="F175" s="199"/>
      <c r="G175" s="199"/>
      <c r="H175" s="283"/>
      <c r="I175" s="259"/>
      <c r="J175" s="251"/>
    </row>
    <row r="176" spans="1:10" ht="13.5" thickBot="1" x14ac:dyDescent="0.25">
      <c r="A176" s="127">
        <f>MAX($A$16:$A175)+1</f>
        <v>155</v>
      </c>
      <c r="B176" s="199" t="s">
        <v>803</v>
      </c>
      <c r="C176" s="200" t="s">
        <v>1347</v>
      </c>
      <c r="D176" s="200"/>
      <c r="E176" s="250" t="s">
        <v>153</v>
      </c>
      <c r="F176" s="199"/>
      <c r="G176" s="199"/>
      <c r="H176" s="283"/>
      <c r="I176" s="259"/>
      <c r="J176" s="251"/>
    </row>
    <row r="177" spans="1:10" ht="13.5" thickBot="1" x14ac:dyDescent="0.25">
      <c r="A177" s="127">
        <f>MAX($A$16:$A176)+1</f>
        <v>156</v>
      </c>
      <c r="B177" s="199" t="s">
        <v>803</v>
      </c>
      <c r="C177" s="200" t="s">
        <v>1348</v>
      </c>
      <c r="D177" s="200"/>
      <c r="E177" s="250" t="s">
        <v>153</v>
      </c>
      <c r="F177" s="199"/>
      <c r="G177" s="199"/>
      <c r="H177" s="283"/>
      <c r="I177" s="259"/>
      <c r="J177" s="251"/>
    </row>
    <row r="178" spans="1:10" ht="13.5" thickBot="1" x14ac:dyDescent="0.25">
      <c r="A178" s="127">
        <f>MAX($A$16:$A177)+1</f>
        <v>157</v>
      </c>
      <c r="B178" s="199" t="s">
        <v>803</v>
      </c>
      <c r="C178" s="200" t="s">
        <v>1349</v>
      </c>
      <c r="D178" s="200"/>
      <c r="E178" s="250" t="s">
        <v>153</v>
      </c>
      <c r="F178" s="199"/>
      <c r="G178" s="199"/>
      <c r="H178" s="283"/>
      <c r="I178" s="259"/>
      <c r="J178" s="251"/>
    </row>
    <row r="179" spans="1:10" ht="13.5" thickBot="1" x14ac:dyDescent="0.25">
      <c r="A179" s="127">
        <f>MAX($A$16:$A178)+1</f>
        <v>158</v>
      </c>
      <c r="B179" s="199" t="s">
        <v>803</v>
      </c>
      <c r="C179" s="200" t="s">
        <v>1350</v>
      </c>
      <c r="D179" s="200"/>
      <c r="E179" s="250" t="s">
        <v>153</v>
      </c>
      <c r="F179" s="199"/>
      <c r="G179" s="199"/>
      <c r="H179" s="283"/>
      <c r="I179" s="259"/>
      <c r="J179" s="251"/>
    </row>
    <row r="180" spans="1:10" ht="13.5" thickBot="1" x14ac:dyDescent="0.25">
      <c r="A180" s="127">
        <f>MAX($A$16:$A179)+1</f>
        <v>159</v>
      </c>
      <c r="B180" s="199" t="s">
        <v>803</v>
      </c>
      <c r="C180" s="200" t="s">
        <v>1351</v>
      </c>
      <c r="D180" s="200"/>
      <c r="E180" s="250" t="s">
        <v>153</v>
      </c>
      <c r="F180" s="199"/>
      <c r="G180" s="199"/>
      <c r="H180" s="283"/>
      <c r="I180" s="259"/>
      <c r="J180" s="251"/>
    </row>
    <row r="181" spans="1:10" ht="13.5" thickBot="1" x14ac:dyDescent="0.25">
      <c r="A181" s="127">
        <f>MAX($A$16:$A180)+1</f>
        <v>160</v>
      </c>
      <c r="B181" s="199" t="s">
        <v>803</v>
      </c>
      <c r="C181" s="200" t="s">
        <v>1352</v>
      </c>
      <c r="D181" s="200"/>
      <c r="E181" s="250" t="s">
        <v>153</v>
      </c>
      <c r="F181" s="199"/>
      <c r="G181" s="199"/>
      <c r="H181" s="283"/>
      <c r="I181" s="259"/>
      <c r="J181" s="251"/>
    </row>
    <row r="182" spans="1:10" ht="13.5" thickBot="1" x14ac:dyDescent="0.25">
      <c r="A182" s="127">
        <f>MAX($A$16:$A181)+1</f>
        <v>161</v>
      </c>
      <c r="B182" s="199" t="s">
        <v>803</v>
      </c>
      <c r="C182" s="200" t="s">
        <v>1353</v>
      </c>
      <c r="D182" s="200"/>
      <c r="E182" s="250" t="s">
        <v>153</v>
      </c>
      <c r="F182" s="199"/>
      <c r="G182" s="199"/>
      <c r="H182" s="283"/>
      <c r="I182" s="259"/>
      <c r="J182" s="251"/>
    </row>
    <row r="183" spans="1:10" ht="13.5" thickBot="1" x14ac:dyDescent="0.25">
      <c r="A183" s="127">
        <f>MAX($A$16:$A182)+1</f>
        <v>162</v>
      </c>
      <c r="B183" s="199" t="s">
        <v>803</v>
      </c>
      <c r="C183" s="200" t="s">
        <v>1354</v>
      </c>
      <c r="D183" s="200"/>
      <c r="E183" s="250" t="s">
        <v>153</v>
      </c>
      <c r="F183" s="199"/>
      <c r="G183" s="199"/>
      <c r="H183" s="283"/>
      <c r="I183" s="259"/>
      <c r="J183" s="251"/>
    </row>
    <row r="184" spans="1:10" ht="13.5" thickBot="1" x14ac:dyDescent="0.25">
      <c r="A184" s="127">
        <f>MAX($A$16:$A183)+1</f>
        <v>163</v>
      </c>
      <c r="B184" s="199" t="s">
        <v>803</v>
      </c>
      <c r="C184" s="200" t="s">
        <v>1355</v>
      </c>
      <c r="D184" s="200"/>
      <c r="E184" s="250" t="s">
        <v>153</v>
      </c>
      <c r="F184" s="199"/>
      <c r="G184" s="199"/>
      <c r="H184" s="283"/>
      <c r="I184" s="259"/>
      <c r="J184" s="251"/>
    </row>
    <row r="185" spans="1:10" ht="13.5" thickBot="1" x14ac:dyDescent="0.25">
      <c r="A185" s="127">
        <f>MAX($A$16:$A184)+1</f>
        <v>164</v>
      </c>
      <c r="B185" s="199" t="s">
        <v>803</v>
      </c>
      <c r="C185" s="200" t="s">
        <v>1356</v>
      </c>
      <c r="D185" s="200"/>
      <c r="E185" s="250" t="s">
        <v>153</v>
      </c>
      <c r="F185" s="199"/>
      <c r="G185" s="199"/>
      <c r="H185" s="283"/>
      <c r="I185" s="259"/>
      <c r="J185" s="251"/>
    </row>
    <row r="186" spans="1:10" ht="13.5" thickBot="1" x14ac:dyDescent="0.25">
      <c r="A186" s="127">
        <f>MAX($A$16:$A185)+1</f>
        <v>165</v>
      </c>
      <c r="B186" s="199" t="s">
        <v>803</v>
      </c>
      <c r="C186" s="200" t="s">
        <v>1357</v>
      </c>
      <c r="D186" s="200"/>
      <c r="E186" s="250" t="s">
        <v>153</v>
      </c>
      <c r="F186" s="199"/>
      <c r="G186" s="199"/>
      <c r="H186" s="283"/>
      <c r="I186" s="259"/>
      <c r="J186" s="251"/>
    </row>
    <row r="187" spans="1:10" ht="13.5" thickBot="1" x14ac:dyDescent="0.25">
      <c r="A187" s="127">
        <f>MAX($A$16:$A186)+1</f>
        <v>166</v>
      </c>
      <c r="B187" s="199" t="s">
        <v>803</v>
      </c>
      <c r="C187" s="200" t="s">
        <v>1358</v>
      </c>
      <c r="D187" s="200"/>
      <c r="E187" s="250" t="s">
        <v>153</v>
      </c>
      <c r="F187" s="199"/>
      <c r="G187" s="199"/>
      <c r="H187" s="283"/>
      <c r="I187" s="259"/>
      <c r="J187" s="251"/>
    </row>
    <row r="188" spans="1:10" ht="13.5" thickBot="1" x14ac:dyDescent="0.25">
      <c r="A188" s="127">
        <f>MAX($A$16:$A187)+1</f>
        <v>167</v>
      </c>
      <c r="B188" s="199" t="s">
        <v>803</v>
      </c>
      <c r="C188" s="200" t="s">
        <v>1359</v>
      </c>
      <c r="D188" s="200"/>
      <c r="E188" s="250" t="s">
        <v>153</v>
      </c>
      <c r="F188" s="199"/>
      <c r="G188" s="199"/>
      <c r="H188" s="283"/>
      <c r="I188" s="259"/>
      <c r="J188" s="251"/>
    </row>
    <row r="189" spans="1:10" ht="13.5" thickBot="1" x14ac:dyDescent="0.25">
      <c r="A189" s="127">
        <f>MAX($A$16:$A188)+1</f>
        <v>168</v>
      </c>
      <c r="B189" s="199" t="s">
        <v>803</v>
      </c>
      <c r="C189" s="200" t="s">
        <v>1360</v>
      </c>
      <c r="D189" s="200"/>
      <c r="E189" s="250" t="s">
        <v>153</v>
      </c>
      <c r="F189" s="199"/>
      <c r="G189" s="199"/>
      <c r="H189" s="283"/>
      <c r="I189" s="259"/>
      <c r="J189" s="251"/>
    </row>
    <row r="190" spans="1:10" ht="13.5" thickBot="1" x14ac:dyDescent="0.25">
      <c r="A190" s="127">
        <f>MAX($A$16:$A189)+1</f>
        <v>169</v>
      </c>
      <c r="B190" s="199" t="s">
        <v>803</v>
      </c>
      <c r="C190" s="200" t="s">
        <v>1361</v>
      </c>
      <c r="D190" s="200"/>
      <c r="E190" s="250" t="s">
        <v>153</v>
      </c>
      <c r="F190" s="199"/>
      <c r="G190" s="199"/>
      <c r="H190" s="283"/>
      <c r="I190" s="259"/>
      <c r="J190" s="251"/>
    </row>
    <row r="191" spans="1:10" ht="13.5" thickBot="1" x14ac:dyDescent="0.25">
      <c r="A191" s="127">
        <f>MAX($A$16:$A190)+1</f>
        <v>170</v>
      </c>
      <c r="B191" s="199" t="s">
        <v>803</v>
      </c>
      <c r="C191" s="200" t="s">
        <v>1362</v>
      </c>
      <c r="D191" s="200"/>
      <c r="E191" s="250" t="s">
        <v>153</v>
      </c>
      <c r="F191" s="199"/>
      <c r="G191" s="199"/>
      <c r="H191" s="283"/>
      <c r="I191" s="259"/>
      <c r="J191" s="251"/>
    </row>
    <row r="192" spans="1:10" ht="13.5" thickBot="1" x14ac:dyDescent="0.25">
      <c r="A192" s="127">
        <f>MAX($A$16:$A191)+1</f>
        <v>171</v>
      </c>
      <c r="B192" s="199" t="s">
        <v>803</v>
      </c>
      <c r="C192" s="200" t="s">
        <v>1363</v>
      </c>
      <c r="D192" s="200"/>
      <c r="E192" s="250" t="s">
        <v>153</v>
      </c>
      <c r="F192" s="199"/>
      <c r="G192" s="199"/>
      <c r="H192" s="283"/>
      <c r="I192" s="259"/>
      <c r="J192" s="251"/>
    </row>
    <row r="193" spans="1:10" ht="13.5" thickBot="1" x14ac:dyDescent="0.25">
      <c r="A193" s="127">
        <f>MAX($A$16:$A192)+1</f>
        <v>172</v>
      </c>
      <c r="B193" s="199" t="s">
        <v>803</v>
      </c>
      <c r="C193" s="200" t="s">
        <v>1364</v>
      </c>
      <c r="D193" s="200"/>
      <c r="E193" s="250" t="s">
        <v>153</v>
      </c>
      <c r="F193" s="199"/>
      <c r="G193" s="199"/>
      <c r="H193" s="283"/>
      <c r="I193" s="259"/>
      <c r="J193" s="251"/>
    </row>
    <row r="194" spans="1:10" ht="13.5" thickBot="1" x14ac:dyDescent="0.25">
      <c r="A194" s="127">
        <f>MAX($A$16:$A193)+1</f>
        <v>173</v>
      </c>
      <c r="B194" s="199" t="s">
        <v>803</v>
      </c>
      <c r="C194" s="200" t="s">
        <v>1365</v>
      </c>
      <c r="D194" s="200"/>
      <c r="E194" s="250" t="s">
        <v>153</v>
      </c>
      <c r="F194" s="199"/>
      <c r="G194" s="199"/>
      <c r="H194" s="283"/>
      <c r="I194" s="259"/>
      <c r="J194" s="251"/>
    </row>
    <row r="195" spans="1:10" ht="13.5" thickBot="1" x14ac:dyDescent="0.25">
      <c r="A195" s="127">
        <f>MAX($A$16:$A194)+1</f>
        <v>174</v>
      </c>
      <c r="B195" s="199" t="s">
        <v>803</v>
      </c>
      <c r="C195" s="200" t="s">
        <v>1366</v>
      </c>
      <c r="D195" s="200"/>
      <c r="E195" s="250" t="s">
        <v>153</v>
      </c>
      <c r="F195" s="199"/>
      <c r="G195" s="199"/>
      <c r="H195" s="283"/>
      <c r="I195" s="259"/>
      <c r="J195" s="251"/>
    </row>
    <row r="196" spans="1:10" ht="13.5" thickBot="1" x14ac:dyDescent="0.25">
      <c r="A196" s="127">
        <f>MAX($A$16:$A195)+1</f>
        <v>175</v>
      </c>
      <c r="B196" s="199" t="s">
        <v>803</v>
      </c>
      <c r="C196" s="200" t="s">
        <v>1367</v>
      </c>
      <c r="D196" s="200"/>
      <c r="E196" s="250" t="s">
        <v>153</v>
      </c>
      <c r="F196" s="199"/>
      <c r="G196" s="199"/>
      <c r="H196" s="283"/>
      <c r="I196" s="259"/>
      <c r="J196" s="251"/>
    </row>
    <row r="197" spans="1:10" ht="13.5" thickBot="1" x14ac:dyDescent="0.25">
      <c r="A197" s="127">
        <f>MAX($A$16:$A196)+1</f>
        <v>176</v>
      </c>
      <c r="B197" s="199" t="s">
        <v>803</v>
      </c>
      <c r="C197" s="200" t="s">
        <v>1368</v>
      </c>
      <c r="D197" s="200"/>
      <c r="E197" s="250" t="s">
        <v>153</v>
      </c>
      <c r="F197" s="199"/>
      <c r="G197" s="199"/>
      <c r="H197" s="283"/>
      <c r="I197" s="259"/>
      <c r="J197" s="251"/>
    </row>
    <row r="198" spans="1:10" ht="13.5" thickBot="1" x14ac:dyDescent="0.25">
      <c r="A198" s="127">
        <f>MAX($A$16:$A197)+1</f>
        <v>177</v>
      </c>
      <c r="B198" s="199" t="s">
        <v>803</v>
      </c>
      <c r="C198" s="200" t="s">
        <v>1369</v>
      </c>
      <c r="D198" s="200"/>
      <c r="E198" s="250" t="s">
        <v>153</v>
      </c>
      <c r="F198" s="199"/>
      <c r="G198" s="199"/>
      <c r="H198" s="283"/>
      <c r="I198" s="259"/>
      <c r="J198" s="251"/>
    </row>
    <row r="199" spans="1:10" ht="13.5" thickBot="1" x14ac:dyDescent="0.25">
      <c r="A199" s="127">
        <f>MAX($A$16:$A198)+1</f>
        <v>178</v>
      </c>
      <c r="B199" s="199" t="s">
        <v>803</v>
      </c>
      <c r="C199" s="200" t="s">
        <v>1370</v>
      </c>
      <c r="D199" s="200"/>
      <c r="E199" s="250" t="s">
        <v>153</v>
      </c>
      <c r="F199" s="199"/>
      <c r="G199" s="199"/>
      <c r="H199" s="283"/>
      <c r="I199" s="259"/>
      <c r="J199" s="251"/>
    </row>
    <row r="200" spans="1:10" ht="13.5" thickBot="1" x14ac:dyDescent="0.25">
      <c r="A200" s="127">
        <f>MAX($A$16:$A199)+1</f>
        <v>179</v>
      </c>
      <c r="B200" s="199" t="s">
        <v>803</v>
      </c>
      <c r="C200" s="200" t="s">
        <v>1371</v>
      </c>
      <c r="D200" s="200"/>
      <c r="E200" s="250" t="s">
        <v>153</v>
      </c>
      <c r="F200" s="199"/>
      <c r="G200" s="199"/>
      <c r="H200" s="283"/>
      <c r="I200" s="259"/>
      <c r="J200" s="251"/>
    </row>
    <row r="201" spans="1:10" ht="13.5" thickBot="1" x14ac:dyDescent="0.25">
      <c r="A201" s="127">
        <f>MAX($A$16:$A200)+1</f>
        <v>180</v>
      </c>
      <c r="B201" s="199" t="s">
        <v>803</v>
      </c>
      <c r="C201" s="200" t="s">
        <v>1372</v>
      </c>
      <c r="D201" s="200"/>
      <c r="E201" s="250" t="s">
        <v>153</v>
      </c>
      <c r="F201" s="199"/>
      <c r="G201" s="199"/>
      <c r="H201" s="283"/>
      <c r="I201" s="259"/>
      <c r="J201" s="251"/>
    </row>
    <row r="202" spans="1:10" ht="13.5" thickBot="1" x14ac:dyDescent="0.25">
      <c r="A202" s="127">
        <f>MAX($A$16:$A201)+1</f>
        <v>181</v>
      </c>
      <c r="B202" s="199" t="s">
        <v>803</v>
      </c>
      <c r="C202" s="200" t="s">
        <v>1373</v>
      </c>
      <c r="D202" s="200"/>
      <c r="E202" s="250" t="s">
        <v>153</v>
      </c>
      <c r="F202" s="199"/>
      <c r="G202" s="199"/>
      <c r="H202" s="283"/>
      <c r="I202" s="259"/>
      <c r="J202" s="251"/>
    </row>
    <row r="203" spans="1:10" ht="13.5" thickBot="1" x14ac:dyDescent="0.25">
      <c r="A203" s="127">
        <f>MAX($A$16:$A202)+1</f>
        <v>182</v>
      </c>
      <c r="B203" s="199" t="s">
        <v>803</v>
      </c>
      <c r="C203" s="200" t="s">
        <v>1374</v>
      </c>
      <c r="D203" s="200"/>
      <c r="E203" s="250" t="s">
        <v>153</v>
      </c>
      <c r="F203" s="199"/>
      <c r="G203" s="199"/>
      <c r="H203" s="283"/>
      <c r="I203" s="259"/>
      <c r="J203" s="251"/>
    </row>
    <row r="204" spans="1:10" ht="13.5" thickBot="1" x14ac:dyDescent="0.25">
      <c r="A204" s="127">
        <f>MAX($A$16:$A203)+1</f>
        <v>183</v>
      </c>
      <c r="B204" s="199" t="s">
        <v>803</v>
      </c>
      <c r="C204" s="200" t="s">
        <v>1375</v>
      </c>
      <c r="D204" s="200"/>
      <c r="E204" s="250" t="s">
        <v>153</v>
      </c>
      <c r="F204" s="199"/>
      <c r="G204" s="199"/>
      <c r="H204" s="283"/>
      <c r="I204" s="259"/>
      <c r="J204" s="251"/>
    </row>
    <row r="205" spans="1:10" ht="13.5" thickBot="1" x14ac:dyDescent="0.25">
      <c r="A205" s="127">
        <f>MAX($A$16:$A204)+1</f>
        <v>184</v>
      </c>
      <c r="B205" s="199" t="s">
        <v>803</v>
      </c>
      <c r="C205" s="200" t="s">
        <v>1376</v>
      </c>
      <c r="D205" s="200"/>
      <c r="E205" s="250" t="s">
        <v>153</v>
      </c>
      <c r="F205" s="199"/>
      <c r="G205" s="199"/>
      <c r="H205" s="283"/>
      <c r="I205" s="259"/>
      <c r="J205" s="251"/>
    </row>
    <row r="206" spans="1:10" ht="13.5" thickBot="1" x14ac:dyDescent="0.25">
      <c r="A206" s="127">
        <f>MAX($A$16:$A205)+1</f>
        <v>185</v>
      </c>
      <c r="B206" s="199" t="s">
        <v>803</v>
      </c>
      <c r="C206" s="200" t="s">
        <v>1377</v>
      </c>
      <c r="D206" s="200"/>
      <c r="E206" s="250" t="s">
        <v>153</v>
      </c>
      <c r="F206" s="199"/>
      <c r="G206" s="199"/>
      <c r="H206" s="283"/>
      <c r="I206" s="259"/>
      <c r="J206" s="251"/>
    </row>
    <row r="207" spans="1:10" ht="13.5" thickBot="1" x14ac:dyDescent="0.25">
      <c r="A207" s="127">
        <f>MAX($A$16:$A206)+1</f>
        <v>186</v>
      </c>
      <c r="B207" s="199" t="s">
        <v>803</v>
      </c>
      <c r="C207" s="200" t="s">
        <v>1378</v>
      </c>
      <c r="D207" s="200"/>
      <c r="E207" s="250" t="s">
        <v>153</v>
      </c>
      <c r="F207" s="199"/>
      <c r="G207" s="199"/>
      <c r="H207" s="283"/>
      <c r="I207" s="259"/>
      <c r="J207" s="251"/>
    </row>
    <row r="208" spans="1:10" ht="13.5" thickBot="1" x14ac:dyDescent="0.25">
      <c r="A208" s="127">
        <f>MAX($A$16:$A207)+1</f>
        <v>187</v>
      </c>
      <c r="B208" s="199" t="s">
        <v>803</v>
      </c>
      <c r="C208" s="200" t="s">
        <v>1379</v>
      </c>
      <c r="D208" s="200"/>
      <c r="E208" s="250" t="s">
        <v>153</v>
      </c>
      <c r="F208" s="199"/>
      <c r="G208" s="199"/>
      <c r="H208" s="283"/>
      <c r="I208" s="259"/>
      <c r="J208" s="251"/>
    </row>
    <row r="209" spans="1:10" ht="13.5" thickBot="1" x14ac:dyDescent="0.25">
      <c r="A209" s="127">
        <f>MAX($A$16:$A208)+1</f>
        <v>188</v>
      </c>
      <c r="B209" s="199" t="s">
        <v>803</v>
      </c>
      <c r="C209" s="200" t="s">
        <v>1380</v>
      </c>
      <c r="D209" s="200"/>
      <c r="E209" s="250" t="s">
        <v>153</v>
      </c>
      <c r="F209" s="199"/>
      <c r="G209" s="199"/>
      <c r="H209" s="283"/>
      <c r="I209" s="259"/>
      <c r="J209" s="251"/>
    </row>
    <row r="210" spans="1:10" ht="13.5" thickBot="1" x14ac:dyDescent="0.25">
      <c r="A210" s="127">
        <f>MAX($A$16:$A209)+1</f>
        <v>189</v>
      </c>
      <c r="B210" s="199" t="s">
        <v>803</v>
      </c>
      <c r="C210" s="200" t="s">
        <v>1381</v>
      </c>
      <c r="D210" s="200"/>
      <c r="E210" s="250" t="s">
        <v>153</v>
      </c>
      <c r="F210" s="199"/>
      <c r="G210" s="199"/>
      <c r="H210" s="283"/>
      <c r="I210" s="259"/>
      <c r="J210" s="251"/>
    </row>
    <row r="211" spans="1:10" ht="13.5" thickBot="1" x14ac:dyDescent="0.25">
      <c r="A211" s="127">
        <f>MAX($A$16:$A210)+1</f>
        <v>190</v>
      </c>
      <c r="B211" s="199" t="s">
        <v>803</v>
      </c>
      <c r="C211" s="200" t="s">
        <v>1382</v>
      </c>
      <c r="D211" s="200"/>
      <c r="E211" s="250" t="s">
        <v>153</v>
      </c>
      <c r="F211" s="199"/>
      <c r="G211" s="199"/>
      <c r="H211" s="283"/>
      <c r="I211" s="259"/>
      <c r="J211" s="251"/>
    </row>
    <row r="212" spans="1:10" ht="13.5" thickBot="1" x14ac:dyDescent="0.25">
      <c r="A212" s="127">
        <f>MAX($A$16:$A211)+1</f>
        <v>191</v>
      </c>
      <c r="B212" s="199" t="s">
        <v>803</v>
      </c>
      <c r="C212" s="200" t="s">
        <v>1383</v>
      </c>
      <c r="D212" s="200"/>
      <c r="E212" s="250" t="s">
        <v>153</v>
      </c>
      <c r="F212" s="199"/>
      <c r="G212" s="199"/>
      <c r="H212" s="283"/>
      <c r="I212" s="259"/>
      <c r="J212" s="251"/>
    </row>
    <row r="213" spans="1:10" ht="13.5" thickBot="1" x14ac:dyDescent="0.25">
      <c r="A213" s="127">
        <f>MAX($A$16:$A212)+1</f>
        <v>192</v>
      </c>
      <c r="B213" s="199" t="s">
        <v>803</v>
      </c>
      <c r="C213" s="200" t="s">
        <v>1384</v>
      </c>
      <c r="D213" s="200"/>
      <c r="E213" s="250" t="s">
        <v>153</v>
      </c>
      <c r="F213" s="199"/>
      <c r="G213" s="199"/>
      <c r="H213" s="283"/>
      <c r="I213" s="259"/>
      <c r="J213" s="251"/>
    </row>
    <row r="214" spans="1:10" ht="13.5" thickBot="1" x14ac:dyDescent="0.25">
      <c r="A214" s="127">
        <f>MAX($A$16:$A213)+1</f>
        <v>193</v>
      </c>
      <c r="B214" s="199" t="s">
        <v>803</v>
      </c>
      <c r="C214" s="200" t="s">
        <v>1385</v>
      </c>
      <c r="D214" s="200"/>
      <c r="E214" s="250" t="s">
        <v>153</v>
      </c>
      <c r="F214" s="199"/>
      <c r="G214" s="199"/>
      <c r="H214" s="283"/>
      <c r="I214" s="259"/>
      <c r="J214" s="251"/>
    </row>
    <row r="215" spans="1:10" ht="13.5" thickBot="1" x14ac:dyDescent="0.25">
      <c r="A215" s="127">
        <f>MAX($A$16:$A214)+1</f>
        <v>194</v>
      </c>
      <c r="B215" s="199" t="s">
        <v>803</v>
      </c>
      <c r="C215" s="200" t="s">
        <v>1386</v>
      </c>
      <c r="D215" s="200"/>
      <c r="E215" s="250" t="s">
        <v>153</v>
      </c>
      <c r="F215" s="199"/>
      <c r="G215" s="199"/>
      <c r="H215" s="283"/>
      <c r="I215" s="259"/>
      <c r="J215" s="251"/>
    </row>
    <row r="216" spans="1:10" ht="13.5" thickBot="1" x14ac:dyDescent="0.25">
      <c r="A216" s="127">
        <f>MAX($A$16:$A215)+1</f>
        <v>195</v>
      </c>
      <c r="B216" s="199" t="s">
        <v>803</v>
      </c>
      <c r="C216" s="200" t="s">
        <v>1387</v>
      </c>
      <c r="D216" s="200"/>
      <c r="E216" s="250" t="s">
        <v>153</v>
      </c>
      <c r="F216" s="199"/>
      <c r="G216" s="199"/>
      <c r="H216" s="283"/>
      <c r="I216" s="259"/>
      <c r="J216" s="251"/>
    </row>
    <row r="217" spans="1:10" ht="13.5" thickBot="1" x14ac:dyDescent="0.25">
      <c r="A217" s="127">
        <f>MAX($A$16:$A216)+1</f>
        <v>196</v>
      </c>
      <c r="B217" s="199" t="s">
        <v>803</v>
      </c>
      <c r="C217" s="200" t="s">
        <v>1388</v>
      </c>
      <c r="D217" s="200"/>
      <c r="E217" s="250" t="s">
        <v>153</v>
      </c>
      <c r="F217" s="199"/>
      <c r="G217" s="199"/>
      <c r="H217" s="283"/>
      <c r="I217" s="259"/>
      <c r="J217" s="251"/>
    </row>
    <row r="218" spans="1:10" ht="13.5" thickBot="1" x14ac:dyDescent="0.25">
      <c r="A218" s="127">
        <f>MAX($A$16:$A217)+1</f>
        <v>197</v>
      </c>
      <c r="B218" s="199" t="s">
        <v>803</v>
      </c>
      <c r="C218" s="200" t="s">
        <v>1389</v>
      </c>
      <c r="D218" s="200"/>
      <c r="E218" s="250" t="s">
        <v>153</v>
      </c>
      <c r="F218" s="199"/>
      <c r="G218" s="199"/>
      <c r="H218" s="283"/>
      <c r="I218" s="259"/>
      <c r="J218" s="251"/>
    </row>
    <row r="219" spans="1:10" ht="13.5" thickBot="1" x14ac:dyDescent="0.25">
      <c r="A219" s="127">
        <f>MAX($A$16:$A218)+1</f>
        <v>198</v>
      </c>
      <c r="B219" s="199" t="s">
        <v>803</v>
      </c>
      <c r="C219" s="200" t="s">
        <v>1390</v>
      </c>
      <c r="D219" s="200"/>
      <c r="E219" s="250" t="s">
        <v>153</v>
      </c>
      <c r="F219" s="199"/>
      <c r="G219" s="199"/>
      <c r="H219" s="283"/>
      <c r="I219" s="259"/>
      <c r="J219" s="251"/>
    </row>
    <row r="220" spans="1:10" ht="13.5" thickBot="1" x14ac:dyDescent="0.25">
      <c r="A220" s="127">
        <f>MAX($A$16:$A219)+1</f>
        <v>199</v>
      </c>
      <c r="B220" s="199" t="s">
        <v>803</v>
      </c>
      <c r="C220" s="200" t="s">
        <v>1391</v>
      </c>
      <c r="D220" s="200"/>
      <c r="E220" s="250" t="s">
        <v>153</v>
      </c>
      <c r="F220" s="199"/>
      <c r="G220" s="199"/>
      <c r="H220" s="283"/>
      <c r="I220" s="259"/>
      <c r="J220" s="251"/>
    </row>
    <row r="221" spans="1:10" ht="13.5" thickBot="1" x14ac:dyDescent="0.25">
      <c r="A221" s="127">
        <f>MAX($A$16:$A220)+1</f>
        <v>200</v>
      </c>
      <c r="B221" s="199" t="s">
        <v>803</v>
      </c>
      <c r="C221" s="200" t="s">
        <v>1392</v>
      </c>
      <c r="D221" s="200"/>
      <c r="E221" s="250" t="s">
        <v>153</v>
      </c>
      <c r="F221" s="199"/>
      <c r="G221" s="199"/>
      <c r="H221" s="283"/>
      <c r="I221" s="259"/>
      <c r="J221" s="251"/>
    </row>
    <row r="222" spans="1:10" ht="13.5" thickBot="1" x14ac:dyDescent="0.25">
      <c r="A222" s="127">
        <f>MAX($A$16:$A221)+1</f>
        <v>201</v>
      </c>
      <c r="B222" s="199" t="s">
        <v>803</v>
      </c>
      <c r="C222" s="200" t="s">
        <v>1393</v>
      </c>
      <c r="D222" s="200"/>
      <c r="E222" s="250" t="s">
        <v>153</v>
      </c>
      <c r="F222" s="199"/>
      <c r="G222" s="199"/>
      <c r="H222" s="283"/>
      <c r="I222" s="259"/>
      <c r="J222" s="251"/>
    </row>
    <row r="223" spans="1:10" ht="13.5" thickBot="1" x14ac:dyDescent="0.25">
      <c r="A223" s="127">
        <f>MAX($A$16:$A222)+1</f>
        <v>202</v>
      </c>
      <c r="B223" s="199" t="s">
        <v>803</v>
      </c>
      <c r="C223" s="200" t="s">
        <v>1394</v>
      </c>
      <c r="D223" s="200"/>
      <c r="E223" s="250" t="s">
        <v>153</v>
      </c>
      <c r="F223" s="199"/>
      <c r="G223" s="199"/>
      <c r="H223" s="283"/>
      <c r="I223" s="259"/>
      <c r="J223" s="251"/>
    </row>
    <row r="224" spans="1:10" ht="13.5" thickBot="1" x14ac:dyDescent="0.25">
      <c r="A224" s="127">
        <f>MAX($A$16:$A223)+1</f>
        <v>203</v>
      </c>
      <c r="B224" s="199" t="s">
        <v>803</v>
      </c>
      <c r="C224" s="200" t="s">
        <v>1395</v>
      </c>
      <c r="D224" s="200"/>
      <c r="E224" s="250" t="s">
        <v>153</v>
      </c>
      <c r="F224" s="199"/>
      <c r="G224" s="199"/>
      <c r="H224" s="283"/>
      <c r="I224" s="259"/>
      <c r="J224" s="251"/>
    </row>
    <row r="225" spans="1:10" ht="13.5" thickBot="1" x14ac:dyDescent="0.25">
      <c r="A225" s="127">
        <f>MAX($A$16:$A224)+1</f>
        <v>204</v>
      </c>
      <c r="B225" s="199" t="s">
        <v>803</v>
      </c>
      <c r="C225" s="200" t="s">
        <v>1396</v>
      </c>
      <c r="D225" s="200"/>
      <c r="E225" s="250" t="s">
        <v>153</v>
      </c>
      <c r="F225" s="199"/>
      <c r="G225" s="199"/>
      <c r="H225" s="283"/>
      <c r="I225" s="259"/>
      <c r="J225" s="251"/>
    </row>
    <row r="226" spans="1:10" ht="13.5" thickBot="1" x14ac:dyDescent="0.25">
      <c r="A226" s="127">
        <f>MAX($A$16:$A225)+1</f>
        <v>205</v>
      </c>
      <c r="B226" s="199" t="s">
        <v>803</v>
      </c>
      <c r="C226" s="200" t="s">
        <v>1397</v>
      </c>
      <c r="D226" s="200"/>
      <c r="E226" s="250" t="s">
        <v>153</v>
      </c>
      <c r="F226" s="199"/>
      <c r="G226" s="199"/>
      <c r="H226" s="283"/>
      <c r="I226" s="259"/>
      <c r="J226" s="251"/>
    </row>
    <row r="227" spans="1:10" ht="13.5" thickBot="1" x14ac:dyDescent="0.25">
      <c r="A227" s="127">
        <f>MAX($A$16:$A226)+1</f>
        <v>206</v>
      </c>
      <c r="B227" s="199" t="s">
        <v>803</v>
      </c>
      <c r="C227" s="200" t="s">
        <v>1398</v>
      </c>
      <c r="D227" s="200"/>
      <c r="E227" s="250" t="s">
        <v>153</v>
      </c>
      <c r="F227" s="199"/>
      <c r="G227" s="199"/>
      <c r="H227" s="283"/>
      <c r="I227" s="259"/>
      <c r="J227" s="251"/>
    </row>
    <row r="228" spans="1:10" ht="13.5" thickBot="1" x14ac:dyDescent="0.25">
      <c r="A228" s="127">
        <f>MAX($A$16:$A227)+1</f>
        <v>207</v>
      </c>
      <c r="B228" s="199" t="s">
        <v>803</v>
      </c>
      <c r="C228" s="200" t="s">
        <v>1399</v>
      </c>
      <c r="D228" s="200"/>
      <c r="E228" s="250" t="s">
        <v>153</v>
      </c>
      <c r="F228" s="199"/>
      <c r="G228" s="199"/>
      <c r="H228" s="283"/>
      <c r="I228" s="259"/>
      <c r="J228" s="251"/>
    </row>
    <row r="229" spans="1:10" ht="13.5" thickBot="1" x14ac:dyDescent="0.25">
      <c r="A229" s="127">
        <f>MAX($A$16:$A228)+1</f>
        <v>208</v>
      </c>
      <c r="B229" s="199" t="s">
        <v>803</v>
      </c>
      <c r="C229" s="200" t="s">
        <v>1400</v>
      </c>
      <c r="D229" s="200"/>
      <c r="E229" s="250" t="s">
        <v>153</v>
      </c>
      <c r="F229" s="199"/>
      <c r="G229" s="199"/>
      <c r="H229" s="283"/>
      <c r="I229" s="259"/>
      <c r="J229" s="251"/>
    </row>
    <row r="230" spans="1:10" ht="13.5" thickBot="1" x14ac:dyDescent="0.25">
      <c r="A230" s="127">
        <f>MAX($A$16:$A229)+1</f>
        <v>209</v>
      </c>
      <c r="B230" s="199" t="s">
        <v>803</v>
      </c>
      <c r="C230" s="200" t="s">
        <v>1401</v>
      </c>
      <c r="D230" s="200"/>
      <c r="E230" s="250" t="s">
        <v>153</v>
      </c>
      <c r="F230" s="199"/>
      <c r="G230" s="199"/>
      <c r="H230" s="283"/>
      <c r="I230" s="259"/>
      <c r="J230" s="251"/>
    </row>
    <row r="231" spans="1:10" ht="13.5" thickBot="1" x14ac:dyDescent="0.25">
      <c r="A231" s="127">
        <f>MAX($A$16:$A230)+1</f>
        <v>210</v>
      </c>
      <c r="B231" s="199" t="s">
        <v>803</v>
      </c>
      <c r="C231" s="200" t="s">
        <v>1328</v>
      </c>
      <c r="D231" s="200"/>
      <c r="E231" s="250" t="s">
        <v>153</v>
      </c>
      <c r="F231" s="199"/>
      <c r="G231" s="199"/>
      <c r="H231" s="283"/>
      <c r="I231" s="259"/>
      <c r="J231" s="251"/>
    </row>
    <row r="232" spans="1:10" ht="13.5" thickBot="1" x14ac:dyDescent="0.25">
      <c r="A232" s="127">
        <f>MAX($A$16:$A231)+1</f>
        <v>211</v>
      </c>
      <c r="B232" s="199" t="s">
        <v>803</v>
      </c>
      <c r="C232" s="200" t="s">
        <v>1329</v>
      </c>
      <c r="D232" s="200"/>
      <c r="E232" s="250" t="s">
        <v>153</v>
      </c>
      <c r="F232" s="199"/>
      <c r="G232" s="199"/>
      <c r="H232" s="283"/>
      <c r="I232" s="259"/>
      <c r="J232" s="251"/>
    </row>
    <row r="233" spans="1:10" ht="13.5" thickBot="1" x14ac:dyDescent="0.25">
      <c r="A233" s="127">
        <f>MAX($A$16:$A232)+1</f>
        <v>212</v>
      </c>
      <c r="B233" s="199" t="s">
        <v>803</v>
      </c>
      <c r="C233" s="200" t="s">
        <v>359</v>
      </c>
      <c r="D233" s="200" t="s">
        <v>360</v>
      </c>
      <c r="E233" s="250" t="s">
        <v>153</v>
      </c>
      <c r="F233" s="199"/>
      <c r="G233" s="199"/>
      <c r="H233" s="283"/>
      <c r="I233" s="259"/>
      <c r="J233" s="251"/>
    </row>
    <row r="234" spans="1:10" ht="13.5" thickBot="1" x14ac:dyDescent="0.25">
      <c r="A234" s="127">
        <f>MAX($A$16:$A233)+1</f>
        <v>213</v>
      </c>
      <c r="B234" s="199"/>
      <c r="C234" s="200"/>
      <c r="D234" s="200"/>
      <c r="E234" s="250"/>
      <c r="F234" s="199"/>
      <c r="G234" s="199"/>
      <c r="H234" s="283"/>
      <c r="I234" s="259"/>
      <c r="J234" s="251"/>
    </row>
    <row r="235" spans="1:10" ht="13.5" thickBot="1" x14ac:dyDescent="0.25">
      <c r="A235" s="127">
        <f>MAX($A$16:$A234)+1</f>
        <v>214</v>
      </c>
      <c r="B235" s="199"/>
      <c r="C235" s="200"/>
      <c r="D235" s="200"/>
      <c r="E235" s="250"/>
      <c r="F235" s="199"/>
      <c r="G235" s="199"/>
      <c r="H235" s="283"/>
      <c r="I235" s="259"/>
      <c r="J235" s="251"/>
    </row>
    <row r="236" spans="1:10" ht="13.5" thickBot="1" x14ac:dyDescent="0.25">
      <c r="A236" s="127">
        <f>MAX($A$16:$A235)+1</f>
        <v>215</v>
      </c>
      <c r="B236" s="199"/>
      <c r="C236" s="200"/>
      <c r="D236" s="200"/>
      <c r="E236" s="250"/>
      <c r="F236" s="199"/>
      <c r="G236" s="199"/>
      <c r="H236" s="283"/>
      <c r="I236" s="259"/>
      <c r="J236" s="251"/>
    </row>
    <row r="237" spans="1:10" ht="13.5" thickBot="1" x14ac:dyDescent="0.25">
      <c r="A237" s="127">
        <f>MAX($A$16:$A236)+1</f>
        <v>216</v>
      </c>
      <c r="B237" s="199"/>
      <c r="C237" s="200"/>
      <c r="D237" s="200"/>
      <c r="E237" s="250"/>
      <c r="F237" s="199"/>
      <c r="G237" s="199"/>
      <c r="H237" s="283"/>
      <c r="I237" s="259"/>
      <c r="J237" s="251"/>
    </row>
    <row r="238" spans="1:10" ht="13.5" thickBot="1" x14ac:dyDescent="0.25">
      <c r="A238" s="127">
        <f>MAX($A$16:$A237)+1</f>
        <v>217</v>
      </c>
      <c r="B238" s="199"/>
      <c r="C238" s="200"/>
      <c r="D238" s="200"/>
      <c r="E238" s="250"/>
      <c r="F238" s="199"/>
      <c r="G238" s="199"/>
      <c r="H238" s="283"/>
      <c r="I238" s="259"/>
      <c r="J238" s="251"/>
    </row>
    <row r="239" spans="1:10" ht="13.5" thickBot="1" x14ac:dyDescent="0.25">
      <c r="A239" s="157"/>
      <c r="B239" s="274" t="s">
        <v>902</v>
      </c>
      <c r="C239" s="156"/>
      <c r="D239" s="156"/>
      <c r="E239" s="155"/>
      <c r="F239" s="155"/>
      <c r="G239" s="156"/>
      <c r="H239" s="278"/>
      <c r="I239" s="261"/>
      <c r="J239" s="246"/>
    </row>
    <row r="240" spans="1:10" ht="13.5" thickBot="1" x14ac:dyDescent="0.25">
      <c r="A240" s="140" t="s">
        <v>906</v>
      </c>
      <c r="B240" s="141"/>
      <c r="C240" s="142"/>
      <c r="D240" s="142"/>
      <c r="E240" s="141"/>
      <c r="F240" s="141"/>
      <c r="G240" s="142"/>
      <c r="H240" s="279"/>
      <c r="I240" s="258"/>
      <c r="J240" s="247"/>
    </row>
    <row r="241" spans="1:10" ht="13.5" thickBot="1" x14ac:dyDescent="0.25">
      <c r="A241" s="127">
        <f>MAX($A$16:$A240)+1</f>
        <v>218</v>
      </c>
      <c r="B241" s="199"/>
      <c r="C241" s="200"/>
      <c r="D241" s="200"/>
      <c r="E241" s="250"/>
      <c r="F241" s="199"/>
      <c r="G241" s="199"/>
      <c r="H241" s="283"/>
      <c r="I241" s="259"/>
      <c r="J241" s="251"/>
    </row>
    <row r="242" spans="1:10" ht="13.5" thickBot="1" x14ac:dyDescent="0.25">
      <c r="A242" s="127">
        <f>MAX($A$16:$A241)+1</f>
        <v>219</v>
      </c>
      <c r="B242" s="199"/>
      <c r="C242" s="200"/>
      <c r="D242" s="200"/>
      <c r="E242" s="250"/>
      <c r="F242" s="199"/>
      <c r="G242" s="199"/>
      <c r="H242" s="283"/>
      <c r="I242" s="259"/>
      <c r="J242" s="251"/>
    </row>
    <row r="243" spans="1:10" ht="13.5" thickBot="1" x14ac:dyDescent="0.25">
      <c r="A243" s="127">
        <f>MAX($A$16:$A242)+1</f>
        <v>220</v>
      </c>
      <c r="B243" s="199"/>
      <c r="C243" s="200"/>
      <c r="D243" s="200"/>
      <c r="E243" s="250"/>
      <c r="F243" s="199"/>
      <c r="G243" s="199"/>
      <c r="H243" s="283"/>
      <c r="I243" s="259"/>
      <c r="J243" s="251"/>
    </row>
    <row r="244" spans="1:10" ht="13.5" thickBot="1" x14ac:dyDescent="0.25">
      <c r="A244" s="127">
        <f>MAX($A$16:$A243)+1</f>
        <v>221</v>
      </c>
      <c r="B244" s="199"/>
      <c r="C244" s="200"/>
      <c r="D244" s="200"/>
      <c r="E244" s="250"/>
      <c r="F244" s="199"/>
      <c r="G244" s="199"/>
      <c r="H244" s="283"/>
      <c r="I244" s="259"/>
      <c r="J244" s="251"/>
    </row>
    <row r="245" spans="1:10" ht="13.5" thickBot="1" x14ac:dyDescent="0.25">
      <c r="A245" s="127">
        <f>MAX($A$16:$A244)+1</f>
        <v>222</v>
      </c>
      <c r="B245" s="199"/>
      <c r="C245" s="200"/>
      <c r="D245" s="200"/>
      <c r="E245" s="250"/>
      <c r="F245" s="199"/>
      <c r="G245" s="199"/>
      <c r="H245" s="283"/>
      <c r="I245" s="259"/>
      <c r="J245" s="251"/>
    </row>
    <row r="246" spans="1:10" ht="13.5" thickBot="1" x14ac:dyDescent="0.25">
      <c r="A246" s="157" t="s">
        <v>806</v>
      </c>
      <c r="B246" s="155"/>
      <c r="C246" s="156"/>
      <c r="D246" s="156"/>
      <c r="E246" s="155"/>
      <c r="F246" s="155"/>
      <c r="G246" s="156"/>
      <c r="H246" s="278"/>
      <c r="I246" s="261"/>
      <c r="J246" s="246"/>
    </row>
  </sheetData>
  <conditionalFormatting sqref="H155:J155 A19:J31 B33:J34 B126:J126 E125:J125 E127:J127 B148:D148 B150:J151 A139:J146 B156:J159 A147:A159 B32 D32:J32 C35:J36 B128:J138 E147:J149 B95:J124 A95:A138 B37:J53 B55:J92 B54:C54 E54:J54 B154:J154 C152:J153 A93:J93 A32:A92 A239:A245 B169:J171 B238:J245 A160:J166 B165:J167">
    <cfRule type="expression" dxfId="49" priority="19">
      <formula>$J19="No"</formula>
    </cfRule>
  </conditionalFormatting>
  <conditionalFormatting sqref="B155:G155">
    <cfRule type="expression" dxfId="48" priority="18">
      <formula>$J155="No"</formula>
    </cfRule>
  </conditionalFormatting>
  <conditionalFormatting sqref="B35">
    <cfRule type="expression" dxfId="47" priority="14">
      <formula>$J35="No"</formula>
    </cfRule>
  </conditionalFormatting>
  <conditionalFormatting sqref="B36">
    <cfRule type="expression" dxfId="46" priority="13">
      <formula>$J36="No"</formula>
    </cfRule>
  </conditionalFormatting>
  <conditionalFormatting sqref="A94:J94">
    <cfRule type="expression" dxfId="45" priority="12">
      <formula>$J94="No"</formula>
    </cfRule>
  </conditionalFormatting>
  <conditionalFormatting sqref="D54">
    <cfRule type="expression" dxfId="44" priority="11">
      <formula>$J54="No"</formula>
    </cfRule>
  </conditionalFormatting>
  <conditionalFormatting sqref="B152">
    <cfRule type="expression" dxfId="43" priority="10">
      <formula>$J152="No"</formula>
    </cfRule>
  </conditionalFormatting>
  <conditionalFormatting sqref="B153">
    <cfRule type="expression" dxfId="42" priority="9">
      <formula>$J153="No"</formula>
    </cfRule>
  </conditionalFormatting>
  <conditionalFormatting sqref="A167:A179">
    <cfRule type="expression" dxfId="41" priority="968">
      <formula>$J169="No"</formula>
    </cfRule>
  </conditionalFormatting>
  <conditionalFormatting sqref="B167:J168">
    <cfRule type="expression" dxfId="40" priority="4">
      <formula>$J167="No"</formula>
    </cfRule>
  </conditionalFormatting>
  <conditionalFormatting sqref="A180">
    <cfRule type="expression" dxfId="39" priority="975">
      <formula>$J236="No"</formula>
    </cfRule>
  </conditionalFormatting>
  <conditionalFormatting sqref="A181:A238">
    <cfRule type="expression" dxfId="38" priority="980">
      <formula>$J238="No"</formula>
    </cfRule>
  </conditionalFormatting>
  <conditionalFormatting sqref="B168:J187">
    <cfRule type="expression" dxfId="37" priority="3">
      <formula>$J168="No"</formula>
    </cfRule>
  </conditionalFormatting>
  <conditionalFormatting sqref="B184:J237">
    <cfRule type="expression" dxfId="36" priority="2">
      <formula>$J184="No"</formula>
    </cfRule>
  </conditionalFormatting>
  <conditionalFormatting sqref="B163:J164">
    <cfRule type="expression" dxfId="35" priority="1">
      <formula>$J163="No"</formula>
    </cfRule>
  </conditionalFormatting>
  <dataValidations disablePrompts="1" count="1">
    <dataValidation type="list" allowBlank="1" showInputMessage="1" showErrorMessage="1" sqref="J240:J245 J140:J158 J18:J138 J160:J238" xr:uid="{00000000-0002-0000-0500-000000000000}">
      <formula1>"Yes,No"</formula1>
    </dataValidation>
  </dataValidations>
  <pageMargins left="0.25" right="0.25" top="0.75" bottom="0.75" header="0.3" footer="0.3"/>
  <pageSetup paperSize="8" scale="76"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U214"/>
  <sheetViews>
    <sheetView topLeftCell="A167" zoomScale="85" zoomScaleNormal="85" workbookViewId="0">
      <selection activeCell="B147" sqref="B147:J202"/>
    </sheetView>
  </sheetViews>
  <sheetFormatPr defaultRowHeight="12.75" outlineLevelRow="1" x14ac:dyDescent="0.2"/>
  <cols>
    <col min="1" max="1" width="3.5" bestFit="1" customWidth="1"/>
    <col min="2" max="2" width="21.125" customWidth="1"/>
    <col min="3" max="4" width="48.125" customWidth="1"/>
    <col min="5" max="5" width="20.5" customWidth="1"/>
    <col min="6" max="6" width="48.125" customWidth="1"/>
    <col min="7" max="7" width="16.625" customWidth="1"/>
    <col min="8" max="8" width="19" style="284" customWidth="1"/>
    <col min="9" max="9" width="11.375" customWidth="1"/>
    <col min="10" max="10" width="9" style="203"/>
    <col min="11" max="11" width="2.625" customWidth="1"/>
  </cols>
  <sheetData>
    <row r="1" spans="1:21" s="48" customFormat="1" ht="18" x14ac:dyDescent="0.25">
      <c r="A1" s="49" t="str">
        <f ca="1">RIGHT(CELL("filename",B110),LEN(CELL("filename",B110))-FIND("]",CELL("filename",B110)))</f>
        <v>GT_Submissions</v>
      </c>
      <c r="C1" s="49" t="s">
        <v>52</v>
      </c>
      <c r="H1" s="275"/>
      <c r="J1" s="245"/>
    </row>
    <row r="3" spans="1:21" s="6" customFormat="1" ht="14.25" x14ac:dyDescent="0.2">
      <c r="A3" s="176" t="s">
        <v>925</v>
      </c>
      <c r="B3" s="176"/>
      <c r="C3" s="7"/>
      <c r="D3" s="7"/>
      <c r="E3" s="8"/>
      <c r="F3" s="8"/>
      <c r="G3" s="8"/>
      <c r="H3" s="276"/>
      <c r="I3" s="8"/>
      <c r="J3" s="8"/>
      <c r="K3" s="8"/>
      <c r="L3" s="8"/>
      <c r="M3" s="8"/>
      <c r="N3" s="8"/>
      <c r="O3" s="8"/>
      <c r="P3" s="8"/>
      <c r="Q3" s="8"/>
      <c r="R3" s="8"/>
      <c r="S3" s="8"/>
      <c r="U3" s="37"/>
    </row>
    <row r="4" spans="1:21" s="6" customFormat="1" ht="14.25" outlineLevel="1" x14ac:dyDescent="0.2">
      <c r="A4" s="175"/>
      <c r="B4" s="175" t="s">
        <v>732</v>
      </c>
      <c r="C4" s="175" t="s">
        <v>731</v>
      </c>
      <c r="D4" s="175"/>
      <c r="E4" s="8"/>
      <c r="F4" s="8"/>
      <c r="G4" s="8"/>
      <c r="H4" s="276"/>
      <c r="I4" s="8"/>
      <c r="J4" s="8"/>
      <c r="K4" s="8"/>
      <c r="L4" s="8"/>
      <c r="M4" s="8"/>
      <c r="N4" s="8"/>
      <c r="O4" s="8"/>
      <c r="P4" s="8"/>
      <c r="Q4" s="8"/>
      <c r="R4" s="8"/>
      <c r="S4" s="8"/>
      <c r="U4" s="37"/>
    </row>
    <row r="5" spans="1:21" s="6" customFormat="1" ht="14.25" customHeight="1" outlineLevel="1" x14ac:dyDescent="0.2">
      <c r="A5" s="7">
        <v>1</v>
      </c>
      <c r="B5" s="7" t="str">
        <f>"Rows "&amp;(ROW($A$18)+1)&amp;" to "&amp;(ROW($A$130)-1)</f>
        <v>Rows 19 to 129</v>
      </c>
      <c r="C5" s="7" t="s">
        <v>875</v>
      </c>
      <c r="D5" s="7"/>
      <c r="E5" s="8"/>
      <c r="F5" s="8"/>
      <c r="G5" s="8"/>
      <c r="H5" s="276"/>
      <c r="I5" s="8"/>
      <c r="J5" s="8"/>
      <c r="K5" s="8"/>
      <c r="L5" s="8"/>
      <c r="M5" s="8"/>
      <c r="N5" s="8"/>
      <c r="O5" s="8"/>
      <c r="P5" s="8"/>
      <c r="Q5" s="8"/>
      <c r="R5" s="8"/>
      <c r="S5" s="8"/>
      <c r="U5" s="37"/>
    </row>
    <row r="6" spans="1:21" s="6" customFormat="1" ht="14.25" outlineLevel="1" x14ac:dyDescent="0.2">
      <c r="A6" s="7">
        <v>2</v>
      </c>
      <c r="B6" s="7" t="str">
        <f>"Rows "&amp;(ROW($A$131)+1)&amp;" to "&amp;(ROW($A$146)-1)</f>
        <v>Rows 132 to 145</v>
      </c>
      <c r="C6" s="7" t="s">
        <v>868</v>
      </c>
      <c r="D6" s="7"/>
      <c r="E6" s="8"/>
      <c r="F6" s="8"/>
      <c r="G6" s="8"/>
      <c r="H6" s="276"/>
      <c r="I6" s="8"/>
      <c r="J6" s="8"/>
      <c r="K6" s="8"/>
      <c r="L6" s="8"/>
      <c r="M6" s="8"/>
      <c r="N6" s="8"/>
      <c r="O6" s="8"/>
      <c r="P6" s="8"/>
      <c r="Q6" s="8"/>
      <c r="R6" s="8"/>
      <c r="S6" s="8"/>
      <c r="U6" s="37"/>
    </row>
    <row r="7" spans="1:21" s="6" customFormat="1" ht="14.25" outlineLevel="1" x14ac:dyDescent="0.2">
      <c r="A7" s="7"/>
      <c r="B7" s="7"/>
      <c r="C7" s="7" t="s">
        <v>834</v>
      </c>
      <c r="D7" s="7"/>
      <c r="E7" s="8"/>
      <c r="F7" s="8"/>
      <c r="G7" s="8"/>
      <c r="H7" s="276"/>
      <c r="I7" s="8"/>
      <c r="J7" s="8"/>
      <c r="K7" s="8"/>
      <c r="L7" s="8"/>
      <c r="M7" s="8"/>
      <c r="N7" s="8"/>
      <c r="O7" s="8"/>
      <c r="P7" s="8"/>
      <c r="Q7" s="8"/>
      <c r="R7" s="8"/>
      <c r="S7" s="8"/>
      <c r="U7" s="37"/>
    </row>
    <row r="8" spans="1:21" s="6" customFormat="1" ht="14.25" outlineLevel="1" x14ac:dyDescent="0.2">
      <c r="A8" s="7">
        <v>3</v>
      </c>
      <c r="B8" s="7" t="str">
        <f>"Rows "&amp;(ROW($A$146)+1)&amp;" to "&amp;(ROW($A$207)-1)</f>
        <v>Rows 147 to 206</v>
      </c>
      <c r="C8" s="7" t="s">
        <v>859</v>
      </c>
      <c r="D8" s="7"/>
      <c r="E8" s="8"/>
      <c r="F8" s="8"/>
      <c r="G8" s="8"/>
      <c r="H8" s="276"/>
      <c r="I8" s="8"/>
      <c r="J8" s="8"/>
      <c r="K8" s="8"/>
      <c r="L8" s="8"/>
      <c r="M8" s="8"/>
      <c r="N8" s="8"/>
      <c r="O8" s="8"/>
      <c r="P8" s="8"/>
      <c r="Q8" s="8"/>
      <c r="R8" s="8"/>
      <c r="S8" s="8"/>
      <c r="U8" s="37"/>
    </row>
    <row r="9" spans="1:21" s="6" customFormat="1" ht="14.25" customHeight="1" outlineLevel="1" x14ac:dyDescent="0.2">
      <c r="A9" s="7">
        <v>4</v>
      </c>
      <c r="B9" s="7" t="str">
        <f>"Rows "&amp;ROW($A$131)&amp;" to "&amp;ROW($A$214)</f>
        <v>Rows 131 to 214</v>
      </c>
      <c r="C9" s="7" t="str">
        <f>"Additional rows may be inserted below Row "&amp;ROW($A$131)&amp;" and above Row "&amp;ROW($A$214)&amp;". No other rows should be inserted and no submissions should be entered below this area as they will not be picked up on other sheets.  "</f>
        <v xml:space="preserve">Additional rows may be inserted below Row 131 and above Row 214. No other rows should be inserted and no submissions should be entered below this area as they will not be picked up on other sheets.  </v>
      </c>
      <c r="D9" s="7"/>
      <c r="E9" s="8"/>
      <c r="F9" s="8"/>
      <c r="G9" s="8"/>
      <c r="H9" s="276"/>
      <c r="I9" s="8"/>
      <c r="J9" s="8"/>
      <c r="K9" s="8"/>
      <c r="L9" s="8"/>
      <c r="M9" s="8"/>
      <c r="N9" s="8"/>
      <c r="O9" s="8"/>
      <c r="P9" s="8"/>
      <c r="Q9" s="8"/>
      <c r="R9" s="8"/>
      <c r="S9" s="8"/>
      <c r="U9" s="37"/>
    </row>
    <row r="10" spans="1:21" s="6" customFormat="1" ht="14.25" customHeight="1" outlineLevel="1" x14ac:dyDescent="0.2">
      <c r="A10" s="7"/>
      <c r="B10" s="7"/>
      <c r="C10" s="7" t="s">
        <v>904</v>
      </c>
      <c r="D10" s="7"/>
      <c r="E10" s="8"/>
      <c r="F10" s="8"/>
      <c r="G10" s="8"/>
      <c r="H10" s="276"/>
      <c r="I10" s="8"/>
      <c r="J10" s="8"/>
      <c r="K10" s="8"/>
      <c r="L10" s="8"/>
      <c r="M10" s="8"/>
      <c r="N10" s="8"/>
      <c r="O10" s="8"/>
      <c r="P10" s="8"/>
      <c r="Q10" s="8"/>
      <c r="R10" s="8"/>
      <c r="S10" s="8"/>
      <c r="U10" s="37"/>
    </row>
    <row r="11" spans="1:21" s="6" customFormat="1" ht="14.25" customHeight="1" outlineLevel="1" x14ac:dyDescent="0.2">
      <c r="A11" s="7"/>
      <c r="B11" s="7"/>
      <c r="C11" s="7" t="s">
        <v>903</v>
      </c>
      <c r="D11" s="7"/>
      <c r="E11" s="8"/>
      <c r="F11" s="8"/>
      <c r="G11" s="8"/>
      <c r="H11" s="276"/>
      <c r="I11" s="8"/>
      <c r="J11" s="8"/>
      <c r="K11" s="8"/>
      <c r="L11" s="8"/>
      <c r="M11" s="8"/>
      <c r="N11" s="8"/>
      <c r="O11" s="8"/>
      <c r="P11" s="8"/>
      <c r="Q11" s="8"/>
      <c r="R11" s="8"/>
      <c r="S11" s="8"/>
      <c r="U11" s="37"/>
    </row>
    <row r="12" spans="1:21" s="6" customFormat="1" ht="14.25" customHeight="1" outlineLevel="1" x14ac:dyDescent="0.2">
      <c r="A12" s="7">
        <v>5</v>
      </c>
      <c r="B12" s="7" t="str">
        <f>"Rows "&amp;(ROW($A$208)+1)&amp;" to "&amp;(ROW($A$214)-1)</f>
        <v>Rows 209 to 213</v>
      </c>
      <c r="C12" s="7" t="s">
        <v>929</v>
      </c>
      <c r="D12" s="7"/>
      <c r="E12" s="8"/>
      <c r="F12" s="8"/>
      <c r="G12" s="8"/>
      <c r="H12" s="276"/>
      <c r="I12" s="8"/>
      <c r="J12" s="8"/>
      <c r="K12" s="8"/>
      <c r="L12" s="8"/>
      <c r="M12" s="8"/>
      <c r="N12" s="8"/>
      <c r="O12" s="8"/>
      <c r="P12" s="8"/>
      <c r="Q12" s="8"/>
      <c r="R12" s="8"/>
      <c r="S12" s="8"/>
      <c r="U12" s="37"/>
    </row>
    <row r="13" spans="1:21" s="6" customFormat="1" ht="14.25" customHeight="1" outlineLevel="1" x14ac:dyDescent="0.2">
      <c r="A13" s="7"/>
      <c r="B13" s="7"/>
      <c r="C13" s="7" t="s">
        <v>833</v>
      </c>
      <c r="D13" s="7"/>
      <c r="E13" s="8"/>
      <c r="F13" s="8"/>
      <c r="G13" s="8"/>
      <c r="H13" s="276"/>
      <c r="I13" s="8"/>
      <c r="J13" s="8"/>
      <c r="K13" s="8"/>
      <c r="L13" s="8"/>
      <c r="M13" s="8"/>
      <c r="N13" s="8"/>
      <c r="O13" s="8"/>
      <c r="P13" s="8"/>
      <c r="Q13" s="8"/>
      <c r="R13" s="8"/>
      <c r="S13" s="8"/>
      <c r="U13" s="37"/>
    </row>
    <row r="14" spans="1:21" s="6" customFormat="1" ht="14.25" outlineLevel="1" x14ac:dyDescent="0.2">
      <c r="A14" s="7"/>
      <c r="B14" s="7"/>
      <c r="C14" s="7" t="s">
        <v>905</v>
      </c>
      <c r="D14" s="219"/>
      <c r="E14" s="8"/>
      <c r="F14" s="8"/>
      <c r="G14" s="8"/>
      <c r="H14" s="276"/>
      <c r="I14" s="8"/>
      <c r="J14" s="8"/>
      <c r="K14" s="8"/>
      <c r="L14" s="8"/>
      <c r="M14" s="8"/>
      <c r="N14" s="8"/>
      <c r="O14" s="8"/>
      <c r="P14" s="8"/>
      <c r="Q14" s="8"/>
      <c r="R14" s="8"/>
      <c r="S14" s="8"/>
      <c r="U14" s="37"/>
    </row>
    <row r="15" spans="1:21" s="6" customFormat="1" ht="15" outlineLevel="1" thickBot="1" x14ac:dyDescent="0.25">
      <c r="A15" s="7"/>
      <c r="B15" s="7"/>
      <c r="C15" s="7"/>
      <c r="D15" s="7"/>
      <c r="E15" s="8"/>
      <c r="F15" s="8"/>
      <c r="G15" s="8"/>
      <c r="H15" s="276"/>
      <c r="I15" s="8"/>
      <c r="J15" s="8"/>
      <c r="K15" s="8"/>
      <c r="L15" s="8"/>
      <c r="M15" s="8"/>
      <c r="N15" s="8"/>
      <c r="O15" s="8"/>
      <c r="P15" s="8"/>
      <c r="Q15" s="8"/>
      <c r="R15" s="8"/>
      <c r="S15" s="8"/>
      <c r="U15" s="37"/>
    </row>
    <row r="16" spans="1:21" ht="21.75" customHeight="1" thickBot="1" x14ac:dyDescent="0.25">
      <c r="A16" s="132" t="s">
        <v>24</v>
      </c>
      <c r="B16" s="132" t="s">
        <v>25</v>
      </c>
      <c r="C16" s="46" t="s">
        <v>168</v>
      </c>
      <c r="D16" s="46" t="s">
        <v>62</v>
      </c>
      <c r="E16" s="133" t="s">
        <v>169</v>
      </c>
      <c r="F16" s="133" t="s">
        <v>170</v>
      </c>
      <c r="G16" s="46" t="s">
        <v>63</v>
      </c>
      <c r="H16" s="277" t="s">
        <v>64</v>
      </c>
      <c r="I16" s="46" t="s">
        <v>65</v>
      </c>
      <c r="J16" s="246" t="s">
        <v>863</v>
      </c>
    </row>
    <row r="17" spans="1:10" ht="13.5" hidden="1" thickBot="1" x14ac:dyDescent="0.25">
      <c r="A17" s="157"/>
      <c r="B17" s="274" t="s">
        <v>837</v>
      </c>
      <c r="C17" s="156"/>
      <c r="D17" s="156"/>
      <c r="E17" s="155"/>
      <c r="F17" s="155"/>
      <c r="G17" s="156"/>
      <c r="H17" s="278"/>
      <c r="I17" s="261"/>
      <c r="J17" s="246"/>
    </row>
    <row r="18" spans="1:10" ht="13.5" hidden="1" thickBot="1" x14ac:dyDescent="0.25">
      <c r="A18" s="140" t="s">
        <v>460</v>
      </c>
      <c r="B18" s="141"/>
      <c r="C18" s="142"/>
      <c r="D18" s="142"/>
      <c r="E18" s="141"/>
      <c r="F18" s="141"/>
      <c r="G18" s="142"/>
      <c r="H18" s="279"/>
      <c r="I18" s="143"/>
      <c r="J18" s="247"/>
    </row>
    <row r="19" spans="1:10" ht="32.25" hidden="1" thickBot="1" x14ac:dyDescent="0.25">
      <c r="A19" s="127">
        <f>MAX($A$16:$A18)+1</f>
        <v>1</v>
      </c>
      <c r="B19" s="127" t="s">
        <v>76</v>
      </c>
      <c r="C19" s="128" t="s">
        <v>127</v>
      </c>
      <c r="D19" s="129" t="s">
        <v>128</v>
      </c>
      <c r="E19" s="130" t="s">
        <v>171</v>
      </c>
      <c r="F19" s="130"/>
      <c r="G19" s="131" t="s">
        <v>66</v>
      </c>
      <c r="H19" s="280">
        <v>42216</v>
      </c>
      <c r="I19" s="131" t="s">
        <v>130</v>
      </c>
      <c r="J19" s="248"/>
    </row>
    <row r="20" spans="1:10" ht="21.75" hidden="1" thickBot="1" x14ac:dyDescent="0.25">
      <c r="A20" s="127">
        <f>MAX($A$16:$A19)+1</f>
        <v>2</v>
      </c>
      <c r="B20" s="127" t="s">
        <v>76</v>
      </c>
      <c r="C20" s="128" t="s">
        <v>239</v>
      </c>
      <c r="D20" s="129" t="s">
        <v>240</v>
      </c>
      <c r="E20" s="130" t="s">
        <v>171</v>
      </c>
      <c r="F20" s="130"/>
      <c r="G20" s="131" t="s">
        <v>66</v>
      </c>
      <c r="H20" s="280">
        <v>42216</v>
      </c>
      <c r="I20" s="131" t="s">
        <v>130</v>
      </c>
      <c r="J20" s="248"/>
    </row>
    <row r="21" spans="1:10" ht="21.75" hidden="1" thickBot="1" x14ac:dyDescent="0.25">
      <c r="A21" s="127">
        <f>MAX($A$16:$A20)+1</f>
        <v>3</v>
      </c>
      <c r="B21" s="127" t="s">
        <v>76</v>
      </c>
      <c r="C21" s="128" t="s">
        <v>889</v>
      </c>
      <c r="D21" s="129" t="s">
        <v>240</v>
      </c>
      <c r="E21" s="130" t="s">
        <v>171</v>
      </c>
      <c r="F21" s="130"/>
      <c r="G21" s="131" t="s">
        <v>66</v>
      </c>
      <c r="H21" s="280">
        <v>42216</v>
      </c>
      <c r="I21" s="131" t="s">
        <v>130</v>
      </c>
      <c r="J21" s="248"/>
    </row>
    <row r="22" spans="1:10" ht="21.75" hidden="1" thickBot="1" x14ac:dyDescent="0.25">
      <c r="A22" s="127">
        <f>MAX($A$16:$A21)+1</f>
        <v>4</v>
      </c>
      <c r="B22" s="127" t="s">
        <v>76</v>
      </c>
      <c r="C22" s="128" t="s">
        <v>241</v>
      </c>
      <c r="D22" s="129" t="s">
        <v>242</v>
      </c>
      <c r="E22" s="130" t="s">
        <v>171</v>
      </c>
      <c r="F22" s="130"/>
      <c r="G22" s="131" t="s">
        <v>66</v>
      </c>
      <c r="H22" s="280">
        <v>42216</v>
      </c>
      <c r="I22" s="131" t="s">
        <v>130</v>
      </c>
      <c r="J22" s="248"/>
    </row>
    <row r="23" spans="1:10" ht="21.75" hidden="1" thickBot="1" x14ac:dyDescent="0.25">
      <c r="A23" s="127">
        <f>MAX($A$16:$A22)+1</f>
        <v>5</v>
      </c>
      <c r="B23" s="127" t="s">
        <v>76</v>
      </c>
      <c r="C23" s="128" t="s">
        <v>243</v>
      </c>
      <c r="D23" s="129" t="s">
        <v>244</v>
      </c>
      <c r="E23" s="130" t="s">
        <v>171</v>
      </c>
      <c r="F23" s="130"/>
      <c r="G23" s="131" t="s">
        <v>66</v>
      </c>
      <c r="H23" s="280">
        <v>42216</v>
      </c>
      <c r="I23" s="131" t="s">
        <v>130</v>
      </c>
      <c r="J23" s="248"/>
    </row>
    <row r="24" spans="1:10" ht="21.75" hidden="1" thickBot="1" x14ac:dyDescent="0.25">
      <c r="A24" s="127">
        <f>MAX($A$16:$A23)+1</f>
        <v>6</v>
      </c>
      <c r="B24" s="127" t="s">
        <v>76</v>
      </c>
      <c r="C24" s="128" t="s">
        <v>245</v>
      </c>
      <c r="D24" s="129" t="s">
        <v>246</v>
      </c>
      <c r="E24" s="130" t="s">
        <v>171</v>
      </c>
      <c r="F24" s="130"/>
      <c r="G24" s="131" t="s">
        <v>66</v>
      </c>
      <c r="H24" s="280">
        <v>42216</v>
      </c>
      <c r="I24" s="131" t="s">
        <v>130</v>
      </c>
      <c r="J24" s="248"/>
    </row>
    <row r="25" spans="1:10" ht="21.75" hidden="1" thickBot="1" x14ac:dyDescent="0.25">
      <c r="A25" s="127">
        <f>MAX($A$16:$A24)+1</f>
        <v>7</v>
      </c>
      <c r="B25" s="127" t="s">
        <v>76</v>
      </c>
      <c r="C25" s="128" t="s">
        <v>247</v>
      </c>
      <c r="D25" s="129" t="s">
        <v>248</v>
      </c>
      <c r="E25" s="130" t="s">
        <v>171</v>
      </c>
      <c r="F25" s="130"/>
      <c r="G25" s="131" t="s">
        <v>66</v>
      </c>
      <c r="H25" s="280">
        <v>42216</v>
      </c>
      <c r="I25" s="131" t="s">
        <v>130</v>
      </c>
      <c r="J25" s="248"/>
    </row>
    <row r="26" spans="1:10" ht="21.75" hidden="1" thickBot="1" x14ac:dyDescent="0.25">
      <c r="A26" s="127">
        <f>MAX($A$16:$A25)+1</f>
        <v>8</v>
      </c>
      <c r="B26" s="127" t="s">
        <v>76</v>
      </c>
      <c r="C26" s="128" t="s">
        <v>249</v>
      </c>
      <c r="D26" s="129" t="s">
        <v>250</v>
      </c>
      <c r="E26" s="130" t="s">
        <v>171</v>
      </c>
      <c r="F26" s="130"/>
      <c r="G26" s="131" t="s">
        <v>66</v>
      </c>
      <c r="H26" s="280">
        <v>42216</v>
      </c>
      <c r="I26" s="131" t="s">
        <v>130</v>
      </c>
      <c r="J26" s="248"/>
    </row>
    <row r="27" spans="1:10" ht="32.25" hidden="1" thickBot="1" x14ac:dyDescent="0.25">
      <c r="A27" s="127">
        <f>MAX($A$16:$A26)+1</f>
        <v>9</v>
      </c>
      <c r="B27" s="127" t="s">
        <v>76</v>
      </c>
      <c r="C27" s="128" t="s">
        <v>251</v>
      </c>
      <c r="D27" s="129" t="s">
        <v>252</v>
      </c>
      <c r="E27" s="130" t="s">
        <v>171</v>
      </c>
      <c r="F27" s="130"/>
      <c r="G27" s="131" t="s">
        <v>66</v>
      </c>
      <c r="H27" s="280">
        <v>42216</v>
      </c>
      <c r="I27" s="131" t="s">
        <v>130</v>
      </c>
      <c r="J27" s="248"/>
    </row>
    <row r="28" spans="1:10" ht="21.75" hidden="1" thickBot="1" x14ac:dyDescent="0.25">
      <c r="A28" s="127">
        <f>MAX($A$16:$A27)+1</f>
        <v>10</v>
      </c>
      <c r="B28" s="127" t="s">
        <v>76</v>
      </c>
      <c r="C28" s="128" t="s">
        <v>253</v>
      </c>
      <c r="D28" s="129" t="s">
        <v>254</v>
      </c>
      <c r="E28" s="130" t="s">
        <v>171</v>
      </c>
      <c r="F28" s="130"/>
      <c r="G28" s="131" t="s">
        <v>66</v>
      </c>
      <c r="H28" s="280">
        <v>42216</v>
      </c>
      <c r="I28" s="131" t="s">
        <v>130</v>
      </c>
      <c r="J28" s="248"/>
    </row>
    <row r="29" spans="1:10" ht="32.25" hidden="1" thickBot="1" x14ac:dyDescent="0.25">
      <c r="A29" s="127">
        <f>MAX($A$16:$A28)+1</f>
        <v>11</v>
      </c>
      <c r="B29" s="127" t="s">
        <v>76</v>
      </c>
      <c r="C29" s="128" t="s">
        <v>255</v>
      </c>
      <c r="D29" s="129" t="s">
        <v>256</v>
      </c>
      <c r="E29" s="130" t="s">
        <v>171</v>
      </c>
      <c r="F29" s="130"/>
      <c r="G29" s="131" t="s">
        <v>66</v>
      </c>
      <c r="H29" s="280">
        <v>42216</v>
      </c>
      <c r="I29" s="131" t="s">
        <v>130</v>
      </c>
      <c r="J29" s="248"/>
    </row>
    <row r="30" spans="1:10" ht="21.75" hidden="1" thickBot="1" x14ac:dyDescent="0.25">
      <c r="A30" s="127">
        <f>MAX($A$16:$A29)+1</f>
        <v>12</v>
      </c>
      <c r="B30" s="127" t="s">
        <v>76</v>
      </c>
      <c r="C30" s="128" t="s">
        <v>257</v>
      </c>
      <c r="D30" s="129" t="s">
        <v>258</v>
      </c>
      <c r="E30" s="130" t="s">
        <v>171</v>
      </c>
      <c r="F30" s="130"/>
      <c r="G30" s="131" t="s">
        <v>66</v>
      </c>
      <c r="H30" s="280">
        <v>42216</v>
      </c>
      <c r="I30" s="131" t="s">
        <v>130</v>
      </c>
      <c r="J30" s="248"/>
    </row>
    <row r="31" spans="1:10" ht="21.75" hidden="1" thickBot="1" x14ac:dyDescent="0.25">
      <c r="A31" s="127">
        <f>MAX($A$16:$A30)+1</f>
        <v>13</v>
      </c>
      <c r="B31" s="127" t="s">
        <v>76</v>
      </c>
      <c r="C31" s="128" t="s">
        <v>259</v>
      </c>
      <c r="D31" s="128" t="s">
        <v>260</v>
      </c>
      <c r="E31" s="130" t="s">
        <v>171</v>
      </c>
      <c r="F31" s="130"/>
      <c r="G31" s="131" t="s">
        <v>66</v>
      </c>
      <c r="H31" s="280">
        <v>42216</v>
      </c>
      <c r="I31" s="131" t="s">
        <v>130</v>
      </c>
      <c r="J31" s="248"/>
    </row>
    <row r="32" spans="1:10" ht="21.75" hidden="1" thickBot="1" x14ac:dyDescent="0.25">
      <c r="A32" s="127">
        <f>MAX($A$16:$A31)+1</f>
        <v>14</v>
      </c>
      <c r="B32" s="127" t="s">
        <v>76</v>
      </c>
      <c r="C32" s="128" t="s">
        <v>261</v>
      </c>
      <c r="D32" s="129" t="s">
        <v>262</v>
      </c>
      <c r="E32" s="130" t="s">
        <v>171</v>
      </c>
      <c r="F32" s="130"/>
      <c r="G32" s="131" t="s">
        <v>66</v>
      </c>
      <c r="H32" s="280">
        <v>42216</v>
      </c>
      <c r="I32" s="131" t="s">
        <v>130</v>
      </c>
      <c r="J32" s="248"/>
    </row>
    <row r="33" spans="1:10" ht="32.25" hidden="1" thickBot="1" x14ac:dyDescent="0.25">
      <c r="A33" s="127">
        <f>MAX($A$16:$A32)+1</f>
        <v>15</v>
      </c>
      <c r="B33" s="127" t="s">
        <v>76</v>
      </c>
      <c r="C33" s="128" t="s">
        <v>461</v>
      </c>
      <c r="D33" s="129" t="s">
        <v>263</v>
      </c>
      <c r="E33" s="130" t="s">
        <v>171</v>
      </c>
      <c r="F33" s="130"/>
      <c r="G33" s="131" t="s">
        <v>66</v>
      </c>
      <c r="H33" s="280">
        <v>42216</v>
      </c>
      <c r="I33" s="131" t="s">
        <v>130</v>
      </c>
      <c r="J33" s="248"/>
    </row>
    <row r="34" spans="1:10" ht="21.75" hidden="1" thickBot="1" x14ac:dyDescent="0.25">
      <c r="A34" s="127">
        <f>MAX($A$16:$A33)+1</f>
        <v>16</v>
      </c>
      <c r="B34" s="127" t="s">
        <v>76</v>
      </c>
      <c r="C34" s="128" t="s">
        <v>890</v>
      </c>
      <c r="D34" s="128" t="s">
        <v>885</v>
      </c>
      <c r="E34" s="130" t="s">
        <v>171</v>
      </c>
      <c r="F34" s="130"/>
      <c r="G34" s="131" t="s">
        <v>66</v>
      </c>
      <c r="H34" s="280">
        <v>42216</v>
      </c>
      <c r="I34" s="131" t="s">
        <v>130</v>
      </c>
      <c r="J34" s="248"/>
    </row>
    <row r="35" spans="1:10" ht="21.75" hidden="1" thickBot="1" x14ac:dyDescent="0.25">
      <c r="A35" s="127">
        <f>MAX($A$16:$A34)+1</f>
        <v>17</v>
      </c>
      <c r="B35" s="127" t="s">
        <v>898</v>
      </c>
      <c r="C35" s="128" t="s">
        <v>891</v>
      </c>
      <c r="D35" s="128" t="s">
        <v>886</v>
      </c>
      <c r="E35" s="130" t="s">
        <v>171</v>
      </c>
      <c r="F35" s="130"/>
      <c r="G35" s="131" t="s">
        <v>66</v>
      </c>
      <c r="H35" s="280">
        <v>42216</v>
      </c>
      <c r="I35" s="131" t="s">
        <v>130</v>
      </c>
      <c r="J35" s="248"/>
    </row>
    <row r="36" spans="1:10" ht="21.75" hidden="1" thickBot="1" x14ac:dyDescent="0.25">
      <c r="A36" s="127">
        <f>MAX($A$16:$A35)+1</f>
        <v>18</v>
      </c>
      <c r="B36" s="127" t="s">
        <v>76</v>
      </c>
      <c r="C36" s="128" t="s">
        <v>957</v>
      </c>
      <c r="D36" s="128" t="s">
        <v>886</v>
      </c>
      <c r="E36" s="130" t="s">
        <v>171</v>
      </c>
      <c r="F36" s="130"/>
      <c r="G36" s="131" t="s">
        <v>66</v>
      </c>
      <c r="H36" s="280">
        <v>42216</v>
      </c>
      <c r="I36" s="131" t="s">
        <v>130</v>
      </c>
      <c r="J36" s="248"/>
    </row>
    <row r="37" spans="1:10" ht="21.75" hidden="1" thickBot="1" x14ac:dyDescent="0.25">
      <c r="A37" s="127">
        <f>MAX($A$16:$A36)+1</f>
        <v>19</v>
      </c>
      <c r="B37" s="127" t="s">
        <v>76</v>
      </c>
      <c r="C37" s="128" t="s">
        <v>462</v>
      </c>
      <c r="D37" s="129" t="s">
        <v>265</v>
      </c>
      <c r="E37" s="130" t="s">
        <v>171</v>
      </c>
      <c r="F37" s="130"/>
      <c r="G37" s="131" t="s">
        <v>66</v>
      </c>
      <c r="H37" s="280">
        <v>42216</v>
      </c>
      <c r="I37" s="131" t="s">
        <v>130</v>
      </c>
      <c r="J37" s="248"/>
    </row>
    <row r="38" spans="1:10" ht="32.25" hidden="1" thickBot="1" x14ac:dyDescent="0.25">
      <c r="A38" s="127">
        <f>MAX($A$16:$A37)+1</f>
        <v>20</v>
      </c>
      <c r="B38" s="127" t="s">
        <v>76</v>
      </c>
      <c r="C38" s="128" t="s">
        <v>463</v>
      </c>
      <c r="D38" s="128" t="s">
        <v>267</v>
      </c>
      <c r="E38" s="130" t="s">
        <v>171</v>
      </c>
      <c r="F38" s="130"/>
      <c r="G38" s="131" t="s">
        <v>66</v>
      </c>
      <c r="H38" s="280">
        <v>42216</v>
      </c>
      <c r="I38" s="131" t="s">
        <v>130</v>
      </c>
      <c r="J38" s="248"/>
    </row>
    <row r="39" spans="1:10" ht="42.75" hidden="1" thickBot="1" x14ac:dyDescent="0.25">
      <c r="A39" s="127">
        <f>MAX($A$16:$A38)+1</f>
        <v>21</v>
      </c>
      <c r="B39" s="127" t="s">
        <v>76</v>
      </c>
      <c r="C39" s="128" t="s">
        <v>172</v>
      </c>
      <c r="D39" s="129" t="s">
        <v>860</v>
      </c>
      <c r="E39" s="130" t="s">
        <v>171</v>
      </c>
      <c r="F39" s="130"/>
      <c r="G39" s="131" t="s">
        <v>66</v>
      </c>
      <c r="H39" s="280">
        <v>42216</v>
      </c>
      <c r="I39" s="131" t="s">
        <v>130</v>
      </c>
      <c r="J39" s="248"/>
    </row>
    <row r="40" spans="1:10" ht="42.75" hidden="1" thickBot="1" x14ac:dyDescent="0.25">
      <c r="A40" s="127">
        <f>MAX($A$16:$A39)+1</f>
        <v>22</v>
      </c>
      <c r="B40" s="127" t="s">
        <v>76</v>
      </c>
      <c r="C40" s="128" t="s">
        <v>464</v>
      </c>
      <c r="D40" s="129" t="s">
        <v>269</v>
      </c>
      <c r="E40" s="130" t="s">
        <v>171</v>
      </c>
      <c r="F40" s="130"/>
      <c r="G40" s="131" t="s">
        <v>66</v>
      </c>
      <c r="H40" s="280">
        <v>42216</v>
      </c>
      <c r="I40" s="131" t="s">
        <v>130</v>
      </c>
      <c r="J40" s="248"/>
    </row>
    <row r="41" spans="1:10" ht="42.75" hidden="1" thickBot="1" x14ac:dyDescent="0.25">
      <c r="A41" s="127">
        <f>MAX($A$16:$A40)+1</f>
        <v>23</v>
      </c>
      <c r="B41" s="127" t="s">
        <v>76</v>
      </c>
      <c r="C41" s="128" t="s">
        <v>465</v>
      </c>
      <c r="D41" s="129" t="s">
        <v>271</v>
      </c>
      <c r="E41" s="130" t="s">
        <v>171</v>
      </c>
      <c r="F41" s="130"/>
      <c r="G41" s="131" t="s">
        <v>66</v>
      </c>
      <c r="H41" s="280">
        <v>42216</v>
      </c>
      <c r="I41" s="131" t="s">
        <v>130</v>
      </c>
      <c r="J41" s="248"/>
    </row>
    <row r="42" spans="1:10" ht="21.75" hidden="1" thickBot="1" x14ac:dyDescent="0.25">
      <c r="A42" s="127">
        <f>MAX($A$16:$A41)+1</f>
        <v>24</v>
      </c>
      <c r="B42" s="127" t="s">
        <v>76</v>
      </c>
      <c r="C42" s="128" t="s">
        <v>466</v>
      </c>
      <c r="D42" s="129" t="s">
        <v>273</v>
      </c>
      <c r="E42" s="130" t="s">
        <v>171</v>
      </c>
      <c r="F42" s="130"/>
      <c r="G42" s="131" t="s">
        <v>66</v>
      </c>
      <c r="H42" s="280">
        <v>42216</v>
      </c>
      <c r="I42" s="131" t="s">
        <v>130</v>
      </c>
      <c r="J42" s="248"/>
    </row>
    <row r="43" spans="1:10" ht="32.25" hidden="1" thickBot="1" x14ac:dyDescent="0.25">
      <c r="A43" s="127">
        <f>MAX($A$16:$A42)+1</f>
        <v>25</v>
      </c>
      <c r="B43" s="127" t="s">
        <v>76</v>
      </c>
      <c r="C43" s="128" t="s">
        <v>274</v>
      </c>
      <c r="D43" s="129" t="s">
        <v>275</v>
      </c>
      <c r="E43" s="130" t="s">
        <v>171</v>
      </c>
      <c r="F43" s="130"/>
      <c r="G43" s="131" t="s">
        <v>66</v>
      </c>
      <c r="H43" s="280">
        <v>42216</v>
      </c>
      <c r="I43" s="131" t="s">
        <v>130</v>
      </c>
      <c r="J43" s="248"/>
    </row>
    <row r="44" spans="1:10" ht="21.75" hidden="1" thickBot="1" x14ac:dyDescent="0.25">
      <c r="A44" s="127">
        <f>MAX($A$16:$A43)+1</f>
        <v>26</v>
      </c>
      <c r="B44" s="127" t="s">
        <v>76</v>
      </c>
      <c r="C44" s="128" t="s">
        <v>276</v>
      </c>
      <c r="D44" s="129" t="s">
        <v>277</v>
      </c>
      <c r="E44" s="130" t="s">
        <v>171</v>
      </c>
      <c r="F44" s="130"/>
      <c r="G44" s="131" t="s">
        <v>66</v>
      </c>
      <c r="H44" s="280">
        <v>42216</v>
      </c>
      <c r="I44" s="131" t="s">
        <v>130</v>
      </c>
      <c r="J44" s="248"/>
    </row>
    <row r="45" spans="1:10" ht="21.75" hidden="1" thickBot="1" x14ac:dyDescent="0.25">
      <c r="A45" s="127">
        <f>MAX($A$16:$A44)+1</f>
        <v>27</v>
      </c>
      <c r="B45" s="127" t="s">
        <v>76</v>
      </c>
      <c r="C45" s="128" t="s">
        <v>278</v>
      </c>
      <c r="D45" s="129" t="s">
        <v>279</v>
      </c>
      <c r="E45" s="130" t="s">
        <v>171</v>
      </c>
      <c r="F45" s="130"/>
      <c r="G45" s="131" t="s">
        <v>66</v>
      </c>
      <c r="H45" s="280">
        <v>42216</v>
      </c>
      <c r="I45" s="131" t="s">
        <v>130</v>
      </c>
      <c r="J45" s="248"/>
    </row>
    <row r="46" spans="1:10" ht="32.25" hidden="1" thickBot="1" x14ac:dyDescent="0.25">
      <c r="A46" s="127">
        <f>MAX($A$16:$A45)+1</f>
        <v>28</v>
      </c>
      <c r="B46" s="127" t="s">
        <v>76</v>
      </c>
      <c r="C46" s="128" t="s">
        <v>280</v>
      </c>
      <c r="D46" s="129" t="s">
        <v>281</v>
      </c>
      <c r="E46" s="130" t="s">
        <v>171</v>
      </c>
      <c r="F46" s="130"/>
      <c r="G46" s="131" t="s">
        <v>66</v>
      </c>
      <c r="H46" s="280">
        <v>42216</v>
      </c>
      <c r="I46" s="131" t="s">
        <v>130</v>
      </c>
      <c r="J46" s="248"/>
    </row>
    <row r="47" spans="1:10" ht="21.75" hidden="1" thickBot="1" x14ac:dyDescent="0.25">
      <c r="A47" s="127">
        <f>MAX($A$16:$A46)+1</f>
        <v>29</v>
      </c>
      <c r="B47" s="127" t="s">
        <v>76</v>
      </c>
      <c r="C47" s="128" t="s">
        <v>282</v>
      </c>
      <c r="D47" s="129" t="s">
        <v>283</v>
      </c>
      <c r="E47" s="130" t="s">
        <v>171</v>
      </c>
      <c r="F47" s="130"/>
      <c r="G47" s="131" t="s">
        <v>66</v>
      </c>
      <c r="H47" s="280">
        <v>42216</v>
      </c>
      <c r="I47" s="131" t="s">
        <v>130</v>
      </c>
      <c r="J47" s="248"/>
    </row>
    <row r="48" spans="1:10" ht="21.75" hidden="1" thickBot="1" x14ac:dyDescent="0.25">
      <c r="A48" s="127">
        <f>MAX($A$16:$A47)+1</f>
        <v>30</v>
      </c>
      <c r="B48" s="127" t="s">
        <v>76</v>
      </c>
      <c r="C48" s="128" t="s">
        <v>284</v>
      </c>
      <c r="D48" s="129" t="s">
        <v>285</v>
      </c>
      <c r="E48" s="130" t="s">
        <v>171</v>
      </c>
      <c r="F48" s="130"/>
      <c r="G48" s="131" t="s">
        <v>66</v>
      </c>
      <c r="H48" s="280">
        <v>42216</v>
      </c>
      <c r="I48" s="131" t="s">
        <v>130</v>
      </c>
      <c r="J48" s="248"/>
    </row>
    <row r="49" spans="1:10" ht="21.75" hidden="1" thickBot="1" x14ac:dyDescent="0.25">
      <c r="A49" s="127">
        <f>MAX($A$16:$A48)+1</f>
        <v>31</v>
      </c>
      <c r="B49" s="127" t="s">
        <v>76</v>
      </c>
      <c r="C49" s="128" t="s">
        <v>286</v>
      </c>
      <c r="D49" s="129" t="s">
        <v>287</v>
      </c>
      <c r="E49" s="130" t="s">
        <v>171</v>
      </c>
      <c r="F49" s="130"/>
      <c r="G49" s="131" t="s">
        <v>66</v>
      </c>
      <c r="H49" s="280">
        <v>42216</v>
      </c>
      <c r="I49" s="131" t="s">
        <v>130</v>
      </c>
      <c r="J49" s="248"/>
    </row>
    <row r="50" spans="1:10" ht="32.25" hidden="1" thickBot="1" x14ac:dyDescent="0.25">
      <c r="A50" s="127">
        <f>MAX($A$16:$A49)+1</f>
        <v>32</v>
      </c>
      <c r="B50" s="127" t="s">
        <v>76</v>
      </c>
      <c r="C50" s="128" t="s">
        <v>288</v>
      </c>
      <c r="D50" s="129" t="s">
        <v>289</v>
      </c>
      <c r="E50" s="130" t="s">
        <v>171</v>
      </c>
      <c r="F50" s="130"/>
      <c r="G50" s="131" t="s">
        <v>66</v>
      </c>
      <c r="H50" s="280">
        <v>42216</v>
      </c>
      <c r="I50" s="131" t="s">
        <v>130</v>
      </c>
      <c r="J50" s="248"/>
    </row>
    <row r="51" spans="1:10" ht="21.75" hidden="1" thickBot="1" x14ac:dyDescent="0.25">
      <c r="A51" s="127">
        <f>MAX($A$16:$A50)+1</f>
        <v>33</v>
      </c>
      <c r="B51" s="127" t="s">
        <v>76</v>
      </c>
      <c r="C51" s="128" t="s">
        <v>467</v>
      </c>
      <c r="D51" s="129" t="s">
        <v>292</v>
      </c>
      <c r="E51" s="130" t="s">
        <v>171</v>
      </c>
      <c r="F51" s="130"/>
      <c r="G51" s="131" t="s">
        <v>66</v>
      </c>
      <c r="H51" s="280">
        <v>42216</v>
      </c>
      <c r="I51" s="131" t="s">
        <v>130</v>
      </c>
      <c r="J51" s="248"/>
    </row>
    <row r="52" spans="1:10" ht="21.75" hidden="1" thickBot="1" x14ac:dyDescent="0.25">
      <c r="A52" s="127">
        <f>MAX($A$16:$A51)+1</f>
        <v>34</v>
      </c>
      <c r="B52" s="127" t="s">
        <v>76</v>
      </c>
      <c r="C52" s="128" t="s">
        <v>468</v>
      </c>
      <c r="D52" s="129" t="s">
        <v>469</v>
      </c>
      <c r="E52" s="130" t="s">
        <v>171</v>
      </c>
      <c r="F52" s="130"/>
      <c r="G52" s="131" t="s">
        <v>66</v>
      </c>
      <c r="H52" s="280">
        <v>42216</v>
      </c>
      <c r="I52" s="131" t="s">
        <v>130</v>
      </c>
      <c r="J52" s="248"/>
    </row>
    <row r="53" spans="1:10" ht="21.75" hidden="1" thickBot="1" x14ac:dyDescent="0.25">
      <c r="A53" s="127">
        <f>MAX($A$16:$A52)+1</f>
        <v>35</v>
      </c>
      <c r="B53" s="127" t="s">
        <v>76</v>
      </c>
      <c r="C53" s="128" t="s">
        <v>470</v>
      </c>
      <c r="D53" s="129" t="s">
        <v>294</v>
      </c>
      <c r="E53" s="130" t="s">
        <v>171</v>
      </c>
      <c r="F53" s="130"/>
      <c r="G53" s="131" t="s">
        <v>66</v>
      </c>
      <c r="H53" s="280">
        <v>42216</v>
      </c>
      <c r="I53" s="131" t="s">
        <v>130</v>
      </c>
      <c r="J53" s="248"/>
    </row>
    <row r="54" spans="1:10" ht="21.75" hidden="1" thickBot="1" x14ac:dyDescent="0.25">
      <c r="A54" s="127">
        <f>MAX($A$16:$A53)+1</f>
        <v>36</v>
      </c>
      <c r="B54" s="127" t="s">
        <v>76</v>
      </c>
      <c r="C54" s="128" t="s">
        <v>173</v>
      </c>
      <c r="D54" s="129" t="s">
        <v>174</v>
      </c>
      <c r="E54" s="130" t="s">
        <v>171</v>
      </c>
      <c r="F54" s="130"/>
      <c r="G54" s="131" t="s">
        <v>66</v>
      </c>
      <c r="H54" s="280">
        <v>42216</v>
      </c>
      <c r="I54" s="131" t="s">
        <v>130</v>
      </c>
      <c r="J54" s="248"/>
    </row>
    <row r="55" spans="1:10" ht="21.75" hidden="1" thickBot="1" x14ac:dyDescent="0.25">
      <c r="A55" s="127">
        <f>MAX($A$16:$A54)+1</f>
        <v>37</v>
      </c>
      <c r="B55" s="127" t="s">
        <v>76</v>
      </c>
      <c r="C55" s="128" t="s">
        <v>175</v>
      </c>
      <c r="D55" s="129" t="s">
        <v>176</v>
      </c>
      <c r="E55" s="130" t="s">
        <v>171</v>
      </c>
      <c r="F55" s="130"/>
      <c r="G55" s="131" t="s">
        <v>66</v>
      </c>
      <c r="H55" s="280">
        <v>42216</v>
      </c>
      <c r="I55" s="131" t="s">
        <v>130</v>
      </c>
      <c r="J55" s="248"/>
    </row>
    <row r="56" spans="1:10" ht="21.75" hidden="1" thickBot="1" x14ac:dyDescent="0.25">
      <c r="A56" s="127">
        <f>MAX($A$16:$A55)+1</f>
        <v>38</v>
      </c>
      <c r="B56" s="127" t="s">
        <v>76</v>
      </c>
      <c r="C56" s="128" t="s">
        <v>177</v>
      </c>
      <c r="D56" s="129" t="s">
        <v>178</v>
      </c>
      <c r="E56" s="130" t="s">
        <v>171</v>
      </c>
      <c r="F56" s="130"/>
      <c r="G56" s="131" t="s">
        <v>66</v>
      </c>
      <c r="H56" s="280">
        <v>42216</v>
      </c>
      <c r="I56" s="131" t="s">
        <v>130</v>
      </c>
      <c r="J56" s="248"/>
    </row>
    <row r="57" spans="1:10" ht="21.75" hidden="1" thickBot="1" x14ac:dyDescent="0.25">
      <c r="A57" s="127">
        <f>MAX($A$16:$A56)+1</f>
        <v>39</v>
      </c>
      <c r="B57" s="127" t="s">
        <v>76</v>
      </c>
      <c r="C57" s="128" t="s">
        <v>471</v>
      </c>
      <c r="D57" s="129" t="s">
        <v>472</v>
      </c>
      <c r="E57" s="130" t="s">
        <v>171</v>
      </c>
      <c r="F57" s="130"/>
      <c r="G57" s="131" t="s">
        <v>66</v>
      </c>
      <c r="H57" s="280">
        <v>42216</v>
      </c>
      <c r="I57" s="131" t="s">
        <v>130</v>
      </c>
      <c r="J57" s="248"/>
    </row>
    <row r="58" spans="1:10" ht="21.75" hidden="1" thickBot="1" x14ac:dyDescent="0.25">
      <c r="A58" s="127">
        <f>MAX($A$16:$A57)+1</f>
        <v>40</v>
      </c>
      <c r="B58" s="127" t="s">
        <v>76</v>
      </c>
      <c r="C58" s="128" t="s">
        <v>179</v>
      </c>
      <c r="D58" s="129" t="s">
        <v>180</v>
      </c>
      <c r="E58" s="130" t="s">
        <v>171</v>
      </c>
      <c r="F58" s="130"/>
      <c r="G58" s="131" t="s">
        <v>66</v>
      </c>
      <c r="H58" s="280">
        <v>42216</v>
      </c>
      <c r="I58" s="131" t="s">
        <v>130</v>
      </c>
      <c r="J58" s="248"/>
    </row>
    <row r="59" spans="1:10" ht="21.75" hidden="1" thickBot="1" x14ac:dyDescent="0.25">
      <c r="A59" s="127">
        <f>MAX($A$16:$A58)+1</f>
        <v>41</v>
      </c>
      <c r="B59" s="127" t="s">
        <v>76</v>
      </c>
      <c r="C59" s="128" t="s">
        <v>297</v>
      </c>
      <c r="D59" s="129" t="s">
        <v>298</v>
      </c>
      <c r="E59" s="130" t="s">
        <v>171</v>
      </c>
      <c r="F59" s="130"/>
      <c r="G59" s="131" t="s">
        <v>66</v>
      </c>
      <c r="H59" s="280">
        <v>42216</v>
      </c>
      <c r="I59" s="131" t="s">
        <v>130</v>
      </c>
      <c r="J59" s="248"/>
    </row>
    <row r="60" spans="1:10" ht="21.75" hidden="1" thickBot="1" x14ac:dyDescent="0.25">
      <c r="A60" s="127">
        <f>MAX($A$16:$A59)+1</f>
        <v>42</v>
      </c>
      <c r="B60" s="127" t="s">
        <v>76</v>
      </c>
      <c r="C60" s="128" t="s">
        <v>473</v>
      </c>
      <c r="D60" s="129" t="s">
        <v>302</v>
      </c>
      <c r="E60" s="130" t="s">
        <v>171</v>
      </c>
      <c r="F60" s="130"/>
      <c r="G60" s="131" t="s">
        <v>66</v>
      </c>
      <c r="H60" s="280">
        <v>42216</v>
      </c>
      <c r="I60" s="131" t="s">
        <v>130</v>
      </c>
      <c r="J60" s="248"/>
    </row>
    <row r="61" spans="1:10" ht="21.75" hidden="1" thickBot="1" x14ac:dyDescent="0.25">
      <c r="A61" s="127">
        <f>MAX($A$16:$A60)+1</f>
        <v>43</v>
      </c>
      <c r="B61" s="127" t="s">
        <v>76</v>
      </c>
      <c r="C61" s="128" t="s">
        <v>181</v>
      </c>
      <c r="D61" s="129" t="s">
        <v>182</v>
      </c>
      <c r="E61" s="130" t="s">
        <v>171</v>
      </c>
      <c r="F61" s="130"/>
      <c r="G61" s="131" t="s">
        <v>66</v>
      </c>
      <c r="H61" s="280">
        <v>42216</v>
      </c>
      <c r="I61" s="131" t="s">
        <v>130</v>
      </c>
      <c r="J61" s="248"/>
    </row>
    <row r="62" spans="1:10" ht="21.75" hidden="1" thickBot="1" x14ac:dyDescent="0.25">
      <c r="A62" s="127">
        <f>MAX($A$16:$A61)+1</f>
        <v>44</v>
      </c>
      <c r="B62" s="127" t="s">
        <v>76</v>
      </c>
      <c r="C62" s="128" t="s">
        <v>474</v>
      </c>
      <c r="D62" s="129" t="s">
        <v>475</v>
      </c>
      <c r="E62" s="130" t="s">
        <v>171</v>
      </c>
      <c r="F62" s="130"/>
      <c r="G62" s="131" t="s">
        <v>66</v>
      </c>
      <c r="H62" s="280">
        <v>42216</v>
      </c>
      <c r="I62" s="131" t="s">
        <v>130</v>
      </c>
      <c r="J62" s="248"/>
    </row>
    <row r="63" spans="1:10" ht="21.75" hidden="1" thickBot="1" x14ac:dyDescent="0.25">
      <c r="A63" s="127">
        <f>MAX($A$16:$A62)+1</f>
        <v>45</v>
      </c>
      <c r="B63" s="127" t="s">
        <v>76</v>
      </c>
      <c r="C63" s="128" t="s">
        <v>183</v>
      </c>
      <c r="D63" s="129" t="s">
        <v>184</v>
      </c>
      <c r="E63" s="130" t="s">
        <v>171</v>
      </c>
      <c r="F63" s="130"/>
      <c r="G63" s="131" t="s">
        <v>66</v>
      </c>
      <c r="H63" s="280">
        <v>42216</v>
      </c>
      <c r="I63" s="131" t="s">
        <v>130</v>
      </c>
      <c r="J63" s="248"/>
    </row>
    <row r="64" spans="1:10" ht="21.75" hidden="1" thickBot="1" x14ac:dyDescent="0.25">
      <c r="A64" s="127">
        <f>MAX($A$16:$A63)+1</f>
        <v>46</v>
      </c>
      <c r="B64" s="127" t="s">
        <v>76</v>
      </c>
      <c r="C64" s="128" t="s">
        <v>185</v>
      </c>
      <c r="D64" s="129" t="s">
        <v>186</v>
      </c>
      <c r="E64" s="130" t="s">
        <v>171</v>
      </c>
      <c r="F64" s="130"/>
      <c r="G64" s="131" t="s">
        <v>66</v>
      </c>
      <c r="H64" s="280">
        <v>42216</v>
      </c>
      <c r="I64" s="131" t="s">
        <v>130</v>
      </c>
      <c r="J64" s="248"/>
    </row>
    <row r="65" spans="1:10" ht="32.25" hidden="1" thickBot="1" x14ac:dyDescent="0.25">
      <c r="A65" s="127">
        <f>MAX($A$16:$A64)+1</f>
        <v>47</v>
      </c>
      <c r="B65" s="127" t="s">
        <v>76</v>
      </c>
      <c r="C65" s="128" t="s">
        <v>476</v>
      </c>
      <c r="D65" s="129" t="s">
        <v>477</v>
      </c>
      <c r="E65" s="130" t="s">
        <v>171</v>
      </c>
      <c r="F65" s="130"/>
      <c r="G65" s="131" t="s">
        <v>66</v>
      </c>
      <c r="H65" s="280">
        <v>42216</v>
      </c>
      <c r="I65" s="131" t="s">
        <v>130</v>
      </c>
      <c r="J65" s="248"/>
    </row>
    <row r="66" spans="1:10" ht="32.25" hidden="1" thickBot="1" x14ac:dyDescent="0.25">
      <c r="A66" s="127">
        <f>MAX($A$16:$A65)+1</f>
        <v>48</v>
      </c>
      <c r="B66" s="127" t="s">
        <v>76</v>
      </c>
      <c r="C66" s="128" t="s">
        <v>478</v>
      </c>
      <c r="D66" s="129" t="s">
        <v>479</v>
      </c>
      <c r="E66" s="130" t="s">
        <v>171</v>
      </c>
      <c r="F66" s="130"/>
      <c r="G66" s="131" t="s">
        <v>66</v>
      </c>
      <c r="H66" s="280">
        <v>42216</v>
      </c>
      <c r="I66" s="131" t="s">
        <v>130</v>
      </c>
      <c r="J66" s="248"/>
    </row>
    <row r="67" spans="1:10" ht="21.75" hidden="1" thickBot="1" x14ac:dyDescent="0.25">
      <c r="A67" s="127">
        <f>MAX($A$16:$A66)+1</f>
        <v>49</v>
      </c>
      <c r="B67" s="127" t="s">
        <v>76</v>
      </c>
      <c r="C67" s="128" t="s">
        <v>480</v>
      </c>
      <c r="D67" s="129" t="s">
        <v>481</v>
      </c>
      <c r="E67" s="130" t="s">
        <v>171</v>
      </c>
      <c r="F67" s="130"/>
      <c r="G67" s="131" t="s">
        <v>66</v>
      </c>
      <c r="H67" s="280">
        <v>42216</v>
      </c>
      <c r="I67" s="131" t="s">
        <v>130</v>
      </c>
      <c r="J67" s="248"/>
    </row>
    <row r="68" spans="1:10" ht="32.25" hidden="1" thickBot="1" x14ac:dyDescent="0.25">
      <c r="A68" s="127">
        <f>MAX($A$16:$A67)+1</f>
        <v>50</v>
      </c>
      <c r="B68" s="127" t="s">
        <v>76</v>
      </c>
      <c r="C68" s="128" t="s">
        <v>482</v>
      </c>
      <c r="D68" s="129" t="s">
        <v>483</v>
      </c>
      <c r="E68" s="130" t="s">
        <v>171</v>
      </c>
      <c r="F68" s="130"/>
      <c r="G68" s="131" t="s">
        <v>66</v>
      </c>
      <c r="H68" s="280">
        <v>42216</v>
      </c>
      <c r="I68" s="131" t="s">
        <v>130</v>
      </c>
      <c r="J68" s="248"/>
    </row>
    <row r="69" spans="1:10" ht="32.25" hidden="1" thickBot="1" x14ac:dyDescent="0.25">
      <c r="A69" s="127">
        <f>MAX($A$16:$A68)+1</f>
        <v>51</v>
      </c>
      <c r="B69" s="127" t="s">
        <v>76</v>
      </c>
      <c r="C69" s="128" t="s">
        <v>484</v>
      </c>
      <c r="D69" s="129" t="s">
        <v>485</v>
      </c>
      <c r="E69" s="130" t="s">
        <v>171</v>
      </c>
      <c r="F69" s="130"/>
      <c r="G69" s="131" t="s">
        <v>66</v>
      </c>
      <c r="H69" s="280">
        <v>42216</v>
      </c>
      <c r="I69" s="131" t="s">
        <v>130</v>
      </c>
      <c r="J69" s="248"/>
    </row>
    <row r="70" spans="1:10" ht="21.75" hidden="1" thickBot="1" x14ac:dyDescent="0.25">
      <c r="A70" s="127">
        <f>MAX($A$16:$A69)+1</f>
        <v>52</v>
      </c>
      <c r="B70" s="127" t="s">
        <v>187</v>
      </c>
      <c r="C70" s="128" t="s">
        <v>188</v>
      </c>
      <c r="D70" s="129" t="s">
        <v>189</v>
      </c>
      <c r="E70" s="130" t="s">
        <v>171</v>
      </c>
      <c r="F70" s="130"/>
      <c r="G70" s="131" t="s">
        <v>66</v>
      </c>
      <c r="H70" s="280">
        <v>42216</v>
      </c>
      <c r="I70" s="131" t="s">
        <v>130</v>
      </c>
      <c r="J70" s="248"/>
    </row>
    <row r="71" spans="1:10" ht="21.75" hidden="1" thickBot="1" x14ac:dyDescent="0.25">
      <c r="A71" s="127">
        <f>MAX($A$16:$A70)+1</f>
        <v>53</v>
      </c>
      <c r="B71" s="127" t="s">
        <v>76</v>
      </c>
      <c r="C71" s="128" t="s">
        <v>486</v>
      </c>
      <c r="D71" s="129" t="s">
        <v>487</v>
      </c>
      <c r="E71" s="130" t="s">
        <v>171</v>
      </c>
      <c r="F71" s="130"/>
      <c r="G71" s="131" t="s">
        <v>66</v>
      </c>
      <c r="H71" s="280">
        <v>42216</v>
      </c>
      <c r="I71" s="131" t="s">
        <v>130</v>
      </c>
      <c r="J71" s="248"/>
    </row>
    <row r="72" spans="1:10" ht="32.25" hidden="1" thickBot="1" x14ac:dyDescent="0.25">
      <c r="A72" s="127">
        <f>MAX($A$16:$A71)+1</f>
        <v>54</v>
      </c>
      <c r="B72" s="127" t="s">
        <v>76</v>
      </c>
      <c r="C72" s="128" t="s">
        <v>488</v>
      </c>
      <c r="D72" s="129" t="s">
        <v>489</v>
      </c>
      <c r="E72" s="130" t="s">
        <v>171</v>
      </c>
      <c r="F72" s="130"/>
      <c r="G72" s="131" t="s">
        <v>66</v>
      </c>
      <c r="H72" s="280">
        <v>42216</v>
      </c>
      <c r="I72" s="131" t="s">
        <v>130</v>
      </c>
      <c r="J72" s="248"/>
    </row>
    <row r="73" spans="1:10" ht="32.25" hidden="1" thickBot="1" x14ac:dyDescent="0.25">
      <c r="A73" s="127">
        <f>MAX($A$16:$A72)+1</f>
        <v>55</v>
      </c>
      <c r="B73" s="127" t="s">
        <v>76</v>
      </c>
      <c r="C73" s="128" t="s">
        <v>190</v>
      </c>
      <c r="D73" s="129" t="s">
        <v>191</v>
      </c>
      <c r="E73" s="130" t="s">
        <v>171</v>
      </c>
      <c r="F73" s="130"/>
      <c r="G73" s="131" t="s">
        <v>66</v>
      </c>
      <c r="H73" s="280">
        <v>42216</v>
      </c>
      <c r="I73" s="131" t="s">
        <v>130</v>
      </c>
      <c r="J73" s="248"/>
    </row>
    <row r="74" spans="1:10" ht="53.25" hidden="1" thickBot="1" x14ac:dyDescent="0.25">
      <c r="A74" s="127">
        <f>MAX($A$16:$A73)+1</f>
        <v>56</v>
      </c>
      <c r="B74" s="127" t="s">
        <v>490</v>
      </c>
      <c r="C74" s="128" t="s">
        <v>899</v>
      </c>
      <c r="D74" s="129" t="s">
        <v>491</v>
      </c>
      <c r="E74" s="130" t="s">
        <v>171</v>
      </c>
      <c r="F74" s="130"/>
      <c r="G74" s="131" t="s">
        <v>66</v>
      </c>
      <c r="H74" s="280">
        <v>42216</v>
      </c>
      <c r="I74" s="131" t="s">
        <v>130</v>
      </c>
      <c r="J74" s="248"/>
    </row>
    <row r="75" spans="1:10" ht="21.75" hidden="1" thickBot="1" x14ac:dyDescent="0.25">
      <c r="A75" s="127">
        <f>MAX($A$16:$A74)+1</f>
        <v>57</v>
      </c>
      <c r="B75" s="127" t="s">
        <v>76</v>
      </c>
      <c r="C75" s="128" t="s">
        <v>492</v>
      </c>
      <c r="D75" s="129" t="s">
        <v>493</v>
      </c>
      <c r="E75" s="130" t="s">
        <v>171</v>
      </c>
      <c r="F75" s="130"/>
      <c r="G75" s="131" t="s">
        <v>66</v>
      </c>
      <c r="H75" s="280">
        <v>42216</v>
      </c>
      <c r="I75" s="131" t="s">
        <v>130</v>
      </c>
      <c r="J75" s="248"/>
    </row>
    <row r="76" spans="1:10" ht="21.75" hidden="1" thickBot="1" x14ac:dyDescent="0.25">
      <c r="A76" s="127">
        <f>MAX($A$16:$A75)+1</f>
        <v>58</v>
      </c>
      <c r="B76" s="127" t="s">
        <v>192</v>
      </c>
      <c r="C76" s="128" t="s">
        <v>193</v>
      </c>
      <c r="D76" s="129" t="s">
        <v>194</v>
      </c>
      <c r="E76" s="130" t="s">
        <v>171</v>
      </c>
      <c r="F76" s="130"/>
      <c r="G76" s="131" t="s">
        <v>66</v>
      </c>
      <c r="H76" s="280">
        <v>42216</v>
      </c>
      <c r="I76" s="131" t="s">
        <v>130</v>
      </c>
      <c r="J76" s="248"/>
    </row>
    <row r="77" spans="1:10" ht="21.75" hidden="1" thickBot="1" x14ac:dyDescent="0.25">
      <c r="A77" s="127">
        <f>MAX($A$16:$A76)+1</f>
        <v>59</v>
      </c>
      <c r="B77" s="127" t="s">
        <v>192</v>
      </c>
      <c r="C77" s="128" t="s">
        <v>494</v>
      </c>
      <c r="D77" s="129" t="s">
        <v>495</v>
      </c>
      <c r="E77" s="130" t="s">
        <v>171</v>
      </c>
      <c r="F77" s="130"/>
      <c r="G77" s="131" t="s">
        <v>66</v>
      </c>
      <c r="H77" s="280">
        <v>42216</v>
      </c>
      <c r="I77" s="131" t="s">
        <v>130</v>
      </c>
      <c r="J77" s="248"/>
    </row>
    <row r="78" spans="1:10" ht="21.75" hidden="1" thickBot="1" x14ac:dyDescent="0.25">
      <c r="A78" s="127">
        <f>MAX($A$16:$A77)+1</f>
        <v>60</v>
      </c>
      <c r="B78" s="127" t="s">
        <v>192</v>
      </c>
      <c r="C78" s="128" t="s">
        <v>496</v>
      </c>
      <c r="D78" s="129" t="s">
        <v>497</v>
      </c>
      <c r="E78" s="130" t="s">
        <v>171</v>
      </c>
      <c r="F78" s="130"/>
      <c r="G78" s="131" t="s">
        <v>66</v>
      </c>
      <c r="H78" s="280">
        <v>42216</v>
      </c>
      <c r="I78" s="131" t="s">
        <v>130</v>
      </c>
      <c r="J78" s="248"/>
    </row>
    <row r="79" spans="1:10" ht="21.75" hidden="1" thickBot="1" x14ac:dyDescent="0.25">
      <c r="A79" s="127">
        <f>MAX($A$16:$A78)+1</f>
        <v>61</v>
      </c>
      <c r="B79" s="127" t="s">
        <v>192</v>
      </c>
      <c r="C79" s="128" t="s">
        <v>498</v>
      </c>
      <c r="D79" s="129" t="s">
        <v>499</v>
      </c>
      <c r="E79" s="130" t="s">
        <v>171</v>
      </c>
      <c r="F79" s="130"/>
      <c r="G79" s="131" t="s">
        <v>66</v>
      </c>
      <c r="H79" s="280">
        <v>42216</v>
      </c>
      <c r="I79" s="131" t="s">
        <v>130</v>
      </c>
      <c r="J79" s="248"/>
    </row>
    <row r="80" spans="1:10" ht="21.75" hidden="1" thickBot="1" x14ac:dyDescent="0.25">
      <c r="A80" s="127">
        <f>MAX($A$16:$A79)+1</f>
        <v>62</v>
      </c>
      <c r="B80" s="127" t="s">
        <v>76</v>
      </c>
      <c r="C80" s="128" t="s">
        <v>500</v>
      </c>
      <c r="D80" s="129" t="s">
        <v>501</v>
      </c>
      <c r="E80" s="130" t="s">
        <v>171</v>
      </c>
      <c r="F80" s="130"/>
      <c r="G80" s="131" t="s">
        <v>66</v>
      </c>
      <c r="H80" s="280">
        <v>42216</v>
      </c>
      <c r="I80" s="131" t="s">
        <v>130</v>
      </c>
      <c r="J80" s="248"/>
    </row>
    <row r="81" spans="1:10" ht="32.25" hidden="1" thickBot="1" x14ac:dyDescent="0.25">
      <c r="A81" s="127">
        <f>MAX($A$16:$A80)+1</f>
        <v>63</v>
      </c>
      <c r="B81" s="127" t="s">
        <v>76</v>
      </c>
      <c r="C81" s="128" t="s">
        <v>502</v>
      </c>
      <c r="D81" s="129" t="s">
        <v>503</v>
      </c>
      <c r="E81" s="130" t="s">
        <v>171</v>
      </c>
      <c r="F81" s="130"/>
      <c r="G81" s="131" t="s">
        <v>66</v>
      </c>
      <c r="H81" s="280">
        <v>42216</v>
      </c>
      <c r="I81" s="131" t="s">
        <v>130</v>
      </c>
      <c r="J81" s="248"/>
    </row>
    <row r="82" spans="1:10" ht="21.75" hidden="1" thickBot="1" x14ac:dyDescent="0.25">
      <c r="A82" s="127">
        <f>MAX($A$16:$A81)+1</f>
        <v>64</v>
      </c>
      <c r="B82" s="127" t="s">
        <v>76</v>
      </c>
      <c r="C82" s="128" t="s">
        <v>504</v>
      </c>
      <c r="D82" s="129" t="s">
        <v>505</v>
      </c>
      <c r="E82" s="130" t="s">
        <v>171</v>
      </c>
      <c r="F82" s="130"/>
      <c r="G82" s="131" t="s">
        <v>66</v>
      </c>
      <c r="H82" s="280">
        <v>42216</v>
      </c>
      <c r="I82" s="131" t="s">
        <v>130</v>
      </c>
      <c r="J82" s="248"/>
    </row>
    <row r="83" spans="1:10" ht="21.75" hidden="1" thickBot="1" x14ac:dyDescent="0.25">
      <c r="A83" s="127">
        <f>MAX($A$16:$A82)+1</f>
        <v>65</v>
      </c>
      <c r="B83" s="127" t="s">
        <v>76</v>
      </c>
      <c r="C83" s="128" t="s">
        <v>506</v>
      </c>
      <c r="D83" s="129" t="s">
        <v>507</v>
      </c>
      <c r="E83" s="130" t="s">
        <v>171</v>
      </c>
      <c r="F83" s="130"/>
      <c r="G83" s="131" t="s">
        <v>66</v>
      </c>
      <c r="H83" s="280">
        <v>42216</v>
      </c>
      <c r="I83" s="131" t="s">
        <v>130</v>
      </c>
      <c r="J83" s="248"/>
    </row>
    <row r="84" spans="1:10" ht="21.75" hidden="1" thickBot="1" x14ac:dyDescent="0.25">
      <c r="A84" s="127">
        <f>MAX($A$16:$A83)+1</f>
        <v>66</v>
      </c>
      <c r="B84" s="127" t="s">
        <v>76</v>
      </c>
      <c r="C84" s="128" t="s">
        <v>508</v>
      </c>
      <c r="D84" s="129" t="s">
        <v>509</v>
      </c>
      <c r="E84" s="130" t="s">
        <v>171</v>
      </c>
      <c r="F84" s="130"/>
      <c r="G84" s="131" t="s">
        <v>66</v>
      </c>
      <c r="H84" s="280">
        <v>42216</v>
      </c>
      <c r="I84" s="131" t="s">
        <v>130</v>
      </c>
      <c r="J84" s="248"/>
    </row>
    <row r="85" spans="1:10" ht="21.75" hidden="1" thickBot="1" x14ac:dyDescent="0.25">
      <c r="A85" s="127">
        <f>MAX($A$16:$A84)+1</f>
        <v>67</v>
      </c>
      <c r="B85" s="127" t="s">
        <v>192</v>
      </c>
      <c r="C85" s="128" t="s">
        <v>510</v>
      </c>
      <c r="D85" s="129" t="s">
        <v>511</v>
      </c>
      <c r="E85" s="130" t="s">
        <v>171</v>
      </c>
      <c r="F85" s="130"/>
      <c r="G85" s="131" t="s">
        <v>66</v>
      </c>
      <c r="H85" s="280">
        <v>42216</v>
      </c>
      <c r="I85" s="131" t="s">
        <v>130</v>
      </c>
      <c r="J85" s="248"/>
    </row>
    <row r="86" spans="1:10" ht="21.75" hidden="1" thickBot="1" x14ac:dyDescent="0.25">
      <c r="A86" s="127">
        <f>MAX($A$16:$A85)+1</f>
        <v>68</v>
      </c>
      <c r="B86" s="127" t="s">
        <v>192</v>
      </c>
      <c r="C86" s="128" t="s">
        <v>512</v>
      </c>
      <c r="D86" s="129" t="s">
        <v>513</v>
      </c>
      <c r="E86" s="130" t="s">
        <v>171</v>
      </c>
      <c r="F86" s="130"/>
      <c r="G86" s="131" t="s">
        <v>66</v>
      </c>
      <c r="H86" s="280">
        <v>42216</v>
      </c>
      <c r="I86" s="131" t="s">
        <v>130</v>
      </c>
      <c r="J86" s="248"/>
    </row>
    <row r="87" spans="1:10" ht="21.75" hidden="1" thickBot="1" x14ac:dyDescent="0.25">
      <c r="A87" s="127">
        <f>MAX($A$16:$A86)+1</f>
        <v>69</v>
      </c>
      <c r="B87" s="127" t="s">
        <v>76</v>
      </c>
      <c r="C87" s="128" t="s">
        <v>514</v>
      </c>
      <c r="D87" s="129" t="s">
        <v>515</v>
      </c>
      <c r="E87" s="130" t="s">
        <v>171</v>
      </c>
      <c r="F87" s="130"/>
      <c r="G87" s="131" t="s">
        <v>66</v>
      </c>
      <c r="H87" s="280">
        <v>42216</v>
      </c>
      <c r="I87" s="131" t="s">
        <v>130</v>
      </c>
      <c r="J87" s="248"/>
    </row>
    <row r="88" spans="1:10" ht="13.5" hidden="1" thickBot="1" x14ac:dyDescent="0.25">
      <c r="A88" s="140" t="s">
        <v>516</v>
      </c>
      <c r="B88" s="141"/>
      <c r="C88" s="142"/>
      <c r="D88" s="142"/>
      <c r="E88" s="141"/>
      <c r="F88" s="141"/>
      <c r="G88" s="142"/>
      <c r="H88" s="279"/>
      <c r="I88" s="143"/>
      <c r="J88" s="247"/>
    </row>
    <row r="89" spans="1:10" ht="21.75" hidden="1" thickBot="1" x14ac:dyDescent="0.25">
      <c r="A89" s="127">
        <f>MAX($A$16:$A88)+1</f>
        <v>70</v>
      </c>
      <c r="B89" s="127" t="s">
        <v>76</v>
      </c>
      <c r="C89" s="128" t="s">
        <v>350</v>
      </c>
      <c r="D89" s="129"/>
      <c r="E89" s="130" t="s">
        <v>171</v>
      </c>
      <c r="F89" s="130"/>
      <c r="G89" s="131" t="s">
        <v>350</v>
      </c>
      <c r="H89" s="280">
        <v>42216</v>
      </c>
      <c r="I89" s="131" t="s">
        <v>130</v>
      </c>
      <c r="J89" s="248"/>
    </row>
    <row r="90" spans="1:10" ht="13.5" hidden="1" thickBot="1" x14ac:dyDescent="0.25">
      <c r="A90" s="140" t="s">
        <v>517</v>
      </c>
      <c r="B90" s="141"/>
      <c r="C90" s="142"/>
      <c r="D90" s="142"/>
      <c r="E90" s="141"/>
      <c r="F90" s="141"/>
      <c r="G90" s="142"/>
      <c r="H90" s="279"/>
      <c r="I90" s="143"/>
      <c r="J90" s="247"/>
    </row>
    <row r="91" spans="1:10" ht="13.5" hidden="1" thickBot="1" x14ac:dyDescent="0.25">
      <c r="A91" s="127">
        <f>MAX($A$16:$A90)+1</f>
        <v>71</v>
      </c>
      <c r="B91" s="127" t="s">
        <v>518</v>
      </c>
      <c r="C91" s="128" t="s">
        <v>355</v>
      </c>
      <c r="D91" s="131" t="s">
        <v>356</v>
      </c>
      <c r="E91" s="130" t="s">
        <v>198</v>
      </c>
      <c r="F91" s="130"/>
      <c r="G91" s="131"/>
      <c r="H91" s="281">
        <v>42216</v>
      </c>
      <c r="I91" s="131" t="s">
        <v>130</v>
      </c>
      <c r="J91" s="248"/>
    </row>
    <row r="92" spans="1:10" ht="13.5" hidden="1" thickBot="1" x14ac:dyDescent="0.25">
      <c r="A92" s="140" t="s">
        <v>519</v>
      </c>
      <c r="B92" s="141"/>
      <c r="C92" s="142"/>
      <c r="D92" s="142"/>
      <c r="E92" s="141"/>
      <c r="F92" s="141"/>
      <c r="G92" s="142"/>
      <c r="H92" s="279"/>
      <c r="I92" s="143"/>
      <c r="J92" s="247"/>
    </row>
    <row r="93" spans="1:10" ht="13.5" hidden="1" thickBot="1" x14ac:dyDescent="0.25">
      <c r="A93" s="127">
        <f>MAX($A$16:$A92)+1</f>
        <v>72</v>
      </c>
      <c r="B93" s="127" t="s">
        <v>195</v>
      </c>
      <c r="C93" s="128" t="s">
        <v>196</v>
      </c>
      <c r="D93" s="131" t="s">
        <v>197</v>
      </c>
      <c r="E93" s="130" t="s">
        <v>198</v>
      </c>
      <c r="F93" s="130"/>
      <c r="G93" s="131"/>
      <c r="H93" s="281"/>
      <c r="I93" s="131" t="s">
        <v>130</v>
      </c>
      <c r="J93" s="248"/>
    </row>
    <row r="94" spans="1:10" ht="13.5" hidden="1" thickBot="1" x14ac:dyDescent="0.25">
      <c r="A94" s="127">
        <f>MAX($A$16:$A93)+1</f>
        <v>73</v>
      </c>
      <c r="B94" s="127" t="s">
        <v>520</v>
      </c>
      <c r="C94" s="128" t="s">
        <v>521</v>
      </c>
      <c r="D94" s="131" t="s">
        <v>522</v>
      </c>
      <c r="E94" s="130" t="s">
        <v>198</v>
      </c>
      <c r="F94" s="130"/>
      <c r="G94" s="131"/>
      <c r="H94" s="281">
        <v>42369</v>
      </c>
      <c r="I94" s="131" t="s">
        <v>130</v>
      </c>
      <c r="J94" s="248"/>
    </row>
    <row r="95" spans="1:10" ht="32.25" hidden="1" thickBot="1" x14ac:dyDescent="0.25">
      <c r="A95" s="127">
        <f>MAX($A$16:$A94)+1</f>
        <v>74</v>
      </c>
      <c r="B95" s="127" t="s">
        <v>523</v>
      </c>
      <c r="C95" s="128" t="s">
        <v>124</v>
      </c>
      <c r="D95" s="131" t="s">
        <v>524</v>
      </c>
      <c r="E95" s="130" t="s">
        <v>198</v>
      </c>
      <c r="F95" s="130" t="s">
        <v>353</v>
      </c>
      <c r="G95" s="131"/>
      <c r="H95" s="281">
        <v>42216</v>
      </c>
      <c r="I95" s="131" t="s">
        <v>130</v>
      </c>
      <c r="J95" s="248"/>
    </row>
    <row r="96" spans="1:10" ht="13.5" hidden="1" thickBot="1" x14ac:dyDescent="0.25">
      <c r="A96" s="127">
        <f>MAX($A$16:$A95)+1</f>
        <v>75</v>
      </c>
      <c r="B96" s="127" t="s">
        <v>77</v>
      </c>
      <c r="C96" s="128" t="s">
        <v>199</v>
      </c>
      <c r="D96" s="131" t="s">
        <v>200</v>
      </c>
      <c r="E96" s="130" t="s">
        <v>198</v>
      </c>
      <c r="F96" s="130"/>
      <c r="G96" s="131"/>
      <c r="H96" s="281"/>
      <c r="I96" s="131" t="s">
        <v>130</v>
      </c>
      <c r="J96" s="248"/>
    </row>
    <row r="97" spans="1:10" ht="32.25" hidden="1" thickBot="1" x14ac:dyDescent="0.25">
      <c r="A97" s="127">
        <f>MAX($A$16:$A96)+1</f>
        <v>76</v>
      </c>
      <c r="B97" s="127" t="s">
        <v>201</v>
      </c>
      <c r="C97" s="128" t="s">
        <v>157</v>
      </c>
      <c r="D97" s="131" t="s">
        <v>71</v>
      </c>
      <c r="E97" s="130" t="s">
        <v>198</v>
      </c>
      <c r="F97" s="130"/>
      <c r="G97" s="131"/>
      <c r="H97" s="281">
        <v>42216</v>
      </c>
      <c r="I97" s="131" t="s">
        <v>130</v>
      </c>
      <c r="J97" s="248"/>
    </row>
    <row r="98" spans="1:10" ht="13.5" hidden="1" thickBot="1" x14ac:dyDescent="0.25">
      <c r="A98" s="127">
        <f>MAX($A$16:$A97)+1</f>
        <v>77</v>
      </c>
      <c r="B98" s="127" t="s">
        <v>76</v>
      </c>
      <c r="C98" s="128" t="s">
        <v>359</v>
      </c>
      <c r="D98" s="128" t="s">
        <v>527</v>
      </c>
      <c r="E98" s="130" t="s">
        <v>198</v>
      </c>
      <c r="F98" s="130"/>
      <c r="G98" s="134"/>
      <c r="H98" s="281">
        <v>42216</v>
      </c>
      <c r="I98" s="131" t="s">
        <v>130</v>
      </c>
      <c r="J98" s="248"/>
    </row>
    <row r="99" spans="1:10" ht="32.25" hidden="1" thickBot="1" x14ac:dyDescent="0.25">
      <c r="A99" s="127">
        <f>MAX($A$16:$A98)+1</f>
        <v>78</v>
      </c>
      <c r="B99" s="127" t="s">
        <v>76</v>
      </c>
      <c r="C99" s="128" t="s">
        <v>359</v>
      </c>
      <c r="D99" s="131" t="s">
        <v>940</v>
      </c>
      <c r="E99" s="130" t="s">
        <v>198</v>
      </c>
      <c r="F99" s="130"/>
      <c r="G99" s="131"/>
      <c r="H99" s="281" t="s">
        <v>941</v>
      </c>
      <c r="I99" s="134" t="s">
        <v>939</v>
      </c>
      <c r="J99" s="248"/>
    </row>
    <row r="100" spans="1:10" ht="21.75" hidden="1" thickBot="1" x14ac:dyDescent="0.25">
      <c r="A100" s="127">
        <f>MAX($A$16:$A99)+1</f>
        <v>79</v>
      </c>
      <c r="B100" s="127" t="s">
        <v>528</v>
      </c>
      <c r="C100" s="128" t="s">
        <v>529</v>
      </c>
      <c r="D100" s="128" t="s">
        <v>530</v>
      </c>
      <c r="E100" s="130" t="s">
        <v>198</v>
      </c>
      <c r="F100" s="130"/>
      <c r="G100" s="134"/>
      <c r="H100" s="281"/>
      <c r="I100" s="131" t="s">
        <v>130</v>
      </c>
      <c r="J100" s="248"/>
    </row>
    <row r="101" spans="1:10" ht="13.5" hidden="1" thickBot="1" x14ac:dyDescent="0.25">
      <c r="A101" s="127">
        <f>MAX($A$16:$A100)+1</f>
        <v>80</v>
      </c>
      <c r="B101" s="127" t="s">
        <v>531</v>
      </c>
      <c r="C101" s="128" t="s">
        <v>362</v>
      </c>
      <c r="D101" s="131" t="s">
        <v>869</v>
      </c>
      <c r="E101" s="130" t="s">
        <v>198</v>
      </c>
      <c r="F101" s="130"/>
      <c r="G101" s="131"/>
      <c r="H101" s="281"/>
      <c r="I101" s="131" t="s">
        <v>130</v>
      </c>
      <c r="J101" s="248"/>
    </row>
    <row r="102" spans="1:10" ht="13.5" hidden="1" thickBot="1" x14ac:dyDescent="0.25">
      <c r="A102" s="127">
        <f>MAX($A$16:$A101)+1</f>
        <v>81</v>
      </c>
      <c r="B102" s="127" t="s">
        <v>202</v>
      </c>
      <c r="C102" s="128" t="s">
        <v>159</v>
      </c>
      <c r="D102" s="131" t="s">
        <v>203</v>
      </c>
      <c r="E102" s="130" t="s">
        <v>171</v>
      </c>
      <c r="F102" s="130"/>
      <c r="G102" s="131"/>
      <c r="H102" s="281">
        <v>42216</v>
      </c>
      <c r="I102" s="131" t="s">
        <v>130</v>
      </c>
      <c r="J102" s="248"/>
    </row>
    <row r="103" spans="1:10" ht="13.5" hidden="1" thickBot="1" x14ac:dyDescent="0.25">
      <c r="A103" s="140" t="s">
        <v>532</v>
      </c>
      <c r="B103" s="141"/>
      <c r="C103" s="142"/>
      <c r="D103" s="142"/>
      <c r="E103" s="141"/>
      <c r="F103" s="141"/>
      <c r="G103" s="142"/>
      <c r="H103" s="279" t="s">
        <v>872</v>
      </c>
      <c r="I103" s="143"/>
      <c r="J103" s="247"/>
    </row>
    <row r="104" spans="1:10" ht="21.75" hidden="1" thickBot="1" x14ac:dyDescent="0.25">
      <c r="A104" s="127">
        <f>MAX($A$16:A103)+1</f>
        <v>82</v>
      </c>
      <c r="B104" s="127" t="s">
        <v>533</v>
      </c>
      <c r="C104" s="128" t="s">
        <v>417</v>
      </c>
      <c r="D104" s="128" t="s">
        <v>418</v>
      </c>
      <c r="E104" s="130" t="s">
        <v>171</v>
      </c>
      <c r="F104" s="130"/>
      <c r="G104" s="134" t="s">
        <v>419</v>
      </c>
      <c r="H104" s="281"/>
      <c r="I104" s="131" t="s">
        <v>130</v>
      </c>
      <c r="J104" s="248" t="s">
        <v>1228</v>
      </c>
    </row>
    <row r="105" spans="1:10" ht="13.5" hidden="1" thickBot="1" x14ac:dyDescent="0.25">
      <c r="A105" s="127">
        <f>MAX($A$16:A104)+1</f>
        <v>83</v>
      </c>
      <c r="B105" s="127" t="s">
        <v>534</v>
      </c>
      <c r="C105" s="128" t="s">
        <v>535</v>
      </c>
      <c r="D105" s="128" t="s">
        <v>536</v>
      </c>
      <c r="E105" s="130" t="s">
        <v>171</v>
      </c>
      <c r="F105" s="130"/>
      <c r="G105" s="134"/>
      <c r="H105" s="281"/>
      <c r="I105" s="131" t="s">
        <v>130</v>
      </c>
      <c r="J105" s="248"/>
    </row>
    <row r="106" spans="1:10" s="71" customFormat="1" ht="42.75" hidden="1" thickBot="1" x14ac:dyDescent="0.25">
      <c r="A106" s="266">
        <f>MAX($A$16:A105)+1</f>
        <v>84</v>
      </c>
      <c r="B106" s="266" t="s">
        <v>780</v>
      </c>
      <c r="C106" s="128" t="s">
        <v>782</v>
      </c>
      <c r="D106" s="128" t="s">
        <v>781</v>
      </c>
      <c r="E106" s="267" t="s">
        <v>171</v>
      </c>
      <c r="F106" s="267"/>
      <c r="G106" s="268"/>
      <c r="H106" s="285"/>
      <c r="I106" s="128" t="s">
        <v>130</v>
      </c>
      <c r="J106" s="269" t="s">
        <v>771</v>
      </c>
    </row>
    <row r="107" spans="1:10" ht="21.75" hidden="1" thickBot="1" x14ac:dyDescent="0.25">
      <c r="A107" s="127">
        <f>MAX($A$16:A106)+1</f>
        <v>85</v>
      </c>
      <c r="B107" s="127" t="s">
        <v>416</v>
      </c>
      <c r="C107" s="128" t="s">
        <v>537</v>
      </c>
      <c r="D107" s="128" t="s">
        <v>538</v>
      </c>
      <c r="E107" s="130" t="s">
        <v>171</v>
      </c>
      <c r="F107" s="130"/>
      <c r="G107" s="134" t="s">
        <v>539</v>
      </c>
      <c r="H107" s="281"/>
      <c r="I107" s="131" t="s">
        <v>130</v>
      </c>
      <c r="J107" s="248" t="s">
        <v>771</v>
      </c>
    </row>
    <row r="108" spans="1:10" ht="13.5" hidden="1" thickBot="1" x14ac:dyDescent="0.25">
      <c r="A108" s="127">
        <f>MAX($A$16:A107)+1</f>
        <v>86</v>
      </c>
      <c r="B108" s="127" t="s">
        <v>416</v>
      </c>
      <c r="C108" s="128" t="s">
        <v>537</v>
      </c>
      <c r="D108" s="128" t="s">
        <v>540</v>
      </c>
      <c r="E108" s="130" t="s">
        <v>171</v>
      </c>
      <c r="F108" s="130"/>
      <c r="G108" s="134" t="s">
        <v>541</v>
      </c>
      <c r="H108" s="281"/>
      <c r="I108" s="131" t="s">
        <v>130</v>
      </c>
      <c r="J108" s="248" t="s">
        <v>771</v>
      </c>
    </row>
    <row r="109" spans="1:10" ht="21.75" hidden="1" thickBot="1" x14ac:dyDescent="0.25">
      <c r="A109" s="127">
        <f>MAX($A$16:A108)+1</f>
        <v>87</v>
      </c>
      <c r="B109" s="127" t="s">
        <v>204</v>
      </c>
      <c r="C109" s="128" t="s">
        <v>205</v>
      </c>
      <c r="D109" s="128" t="s">
        <v>206</v>
      </c>
      <c r="E109" s="130" t="s">
        <v>171</v>
      </c>
      <c r="F109" s="130"/>
      <c r="G109" s="134"/>
      <c r="H109" s="281"/>
      <c r="I109" s="131" t="s">
        <v>130</v>
      </c>
      <c r="J109" s="248"/>
    </row>
    <row r="110" spans="1:10" ht="32.25" hidden="1" thickBot="1" x14ac:dyDescent="0.25">
      <c r="A110" s="127">
        <f>MAX($A$16:A109)+1</f>
        <v>88</v>
      </c>
      <c r="B110" s="127" t="s">
        <v>542</v>
      </c>
      <c r="C110" s="128" t="s">
        <v>543</v>
      </c>
      <c r="D110" s="128" t="s">
        <v>544</v>
      </c>
      <c r="E110" s="130" t="s">
        <v>171</v>
      </c>
      <c r="F110" s="130"/>
      <c r="G110" s="134"/>
      <c r="H110" s="281"/>
      <c r="I110" s="131" t="s">
        <v>545</v>
      </c>
      <c r="J110" s="248"/>
    </row>
    <row r="111" spans="1:10" ht="32.25" hidden="1" thickBot="1" x14ac:dyDescent="0.25">
      <c r="A111" s="127">
        <f>MAX($A$16:A110)+1</f>
        <v>89</v>
      </c>
      <c r="B111" s="127" t="s">
        <v>546</v>
      </c>
      <c r="C111" s="128" t="s">
        <v>547</v>
      </c>
      <c r="D111" s="128" t="s">
        <v>548</v>
      </c>
      <c r="E111" s="130" t="s">
        <v>171</v>
      </c>
      <c r="F111" s="130"/>
      <c r="G111" s="134"/>
      <c r="H111" s="281"/>
      <c r="I111" s="131" t="s">
        <v>545</v>
      </c>
      <c r="J111" s="248" t="s">
        <v>771</v>
      </c>
    </row>
    <row r="112" spans="1:10" ht="53.25" hidden="1" thickBot="1" x14ac:dyDescent="0.25">
      <c r="A112" s="127">
        <f>MAX($A$16:A111)+1</f>
        <v>90</v>
      </c>
      <c r="B112" s="127" t="s">
        <v>549</v>
      </c>
      <c r="C112" s="128" t="s">
        <v>403</v>
      </c>
      <c r="D112" s="128" t="s">
        <v>550</v>
      </c>
      <c r="E112" s="130" t="s">
        <v>171</v>
      </c>
      <c r="F112" s="130"/>
      <c r="G112" s="134" t="s">
        <v>551</v>
      </c>
      <c r="H112" s="281"/>
      <c r="I112" s="131" t="s">
        <v>130</v>
      </c>
      <c r="J112" s="248" t="s">
        <v>771</v>
      </c>
    </row>
    <row r="113" spans="1:10" ht="53.25" hidden="1" thickBot="1" x14ac:dyDescent="0.25">
      <c r="A113" s="127">
        <f>MAX($A$16:A112)+1</f>
        <v>91</v>
      </c>
      <c r="B113" s="127" t="s">
        <v>552</v>
      </c>
      <c r="C113" s="128" t="s">
        <v>407</v>
      </c>
      <c r="D113" s="128" t="s">
        <v>553</v>
      </c>
      <c r="E113" s="130" t="s">
        <v>171</v>
      </c>
      <c r="F113" s="130"/>
      <c r="G113" s="134" t="s">
        <v>551</v>
      </c>
      <c r="H113" s="281"/>
      <c r="I113" s="131" t="s">
        <v>130</v>
      </c>
      <c r="J113" s="248" t="s">
        <v>771</v>
      </c>
    </row>
    <row r="114" spans="1:10" ht="32.25" hidden="1" thickBot="1" x14ac:dyDescent="0.25">
      <c r="A114" s="127">
        <f>MAX($A$16:A113)+1</f>
        <v>92</v>
      </c>
      <c r="B114" s="127" t="s">
        <v>554</v>
      </c>
      <c r="C114" s="128" t="s">
        <v>410</v>
      </c>
      <c r="D114" s="128" t="s">
        <v>411</v>
      </c>
      <c r="E114" s="130" t="s">
        <v>171</v>
      </c>
      <c r="F114" s="130"/>
      <c r="G114" s="135"/>
      <c r="H114" s="281">
        <v>44408</v>
      </c>
      <c r="I114" s="131" t="s">
        <v>412</v>
      </c>
      <c r="J114" s="248" t="s">
        <v>771</v>
      </c>
    </row>
    <row r="115" spans="1:10" ht="32.25" hidden="1" thickBot="1" x14ac:dyDescent="0.25">
      <c r="A115" s="127">
        <f>MAX($A$16:A114)+1</f>
        <v>93</v>
      </c>
      <c r="B115" s="127" t="s">
        <v>555</v>
      </c>
      <c r="C115" s="128" t="s">
        <v>556</v>
      </c>
      <c r="D115" s="128" t="s">
        <v>557</v>
      </c>
      <c r="E115" s="130" t="s">
        <v>171</v>
      </c>
      <c r="F115" s="130"/>
      <c r="G115" s="134"/>
      <c r="H115" s="281"/>
      <c r="I115" s="131" t="s">
        <v>130</v>
      </c>
      <c r="J115" s="248"/>
    </row>
    <row r="116" spans="1:10" ht="13.5" hidden="1" thickBot="1" x14ac:dyDescent="0.25">
      <c r="A116" s="127">
        <f>MAX($A$16:A115)+1</f>
        <v>94</v>
      </c>
      <c r="B116" s="127" t="s">
        <v>558</v>
      </c>
      <c r="C116" s="128" t="s">
        <v>559</v>
      </c>
      <c r="D116" s="128" t="s">
        <v>560</v>
      </c>
      <c r="E116" s="130" t="s">
        <v>171</v>
      </c>
      <c r="F116" s="130"/>
      <c r="G116" s="134" t="s">
        <v>561</v>
      </c>
      <c r="H116" s="281"/>
      <c r="I116" s="131" t="s">
        <v>130</v>
      </c>
      <c r="J116" s="248"/>
    </row>
    <row r="117" spans="1:10" ht="21.75" hidden="1" thickBot="1" x14ac:dyDescent="0.25">
      <c r="A117" s="127">
        <f>MAX($A$16:A116)+1</f>
        <v>95</v>
      </c>
      <c r="B117" s="127" t="s">
        <v>562</v>
      </c>
      <c r="C117" s="128" t="s">
        <v>563</v>
      </c>
      <c r="D117" s="128" t="s">
        <v>564</v>
      </c>
      <c r="E117" s="130" t="s">
        <v>171</v>
      </c>
      <c r="F117" s="130"/>
      <c r="G117" s="134"/>
      <c r="H117" s="281"/>
      <c r="I117" s="131" t="s">
        <v>130</v>
      </c>
      <c r="J117" s="248"/>
    </row>
    <row r="118" spans="1:10" ht="13.5" hidden="1" thickBot="1" x14ac:dyDescent="0.25">
      <c r="A118" s="127">
        <f>MAX($A$16:A117)+1</f>
        <v>96</v>
      </c>
      <c r="B118" s="127" t="s">
        <v>565</v>
      </c>
      <c r="C118" s="128" t="s">
        <v>566</v>
      </c>
      <c r="D118" s="128" t="s">
        <v>567</v>
      </c>
      <c r="E118" s="130" t="s">
        <v>171</v>
      </c>
      <c r="F118" s="130"/>
      <c r="G118" s="134"/>
      <c r="H118" s="281"/>
      <c r="I118" s="131" t="s">
        <v>130</v>
      </c>
      <c r="J118" s="248"/>
    </row>
    <row r="119" spans="1:10" ht="13.5" hidden="1" thickBot="1" x14ac:dyDescent="0.25">
      <c r="A119" s="127">
        <f>MAX($A$16:A118)+1</f>
        <v>97</v>
      </c>
      <c r="B119" s="127" t="s">
        <v>568</v>
      </c>
      <c r="C119" s="128" t="s">
        <v>569</v>
      </c>
      <c r="D119" s="128" t="s">
        <v>570</v>
      </c>
      <c r="E119" s="130" t="s">
        <v>171</v>
      </c>
      <c r="F119" s="130"/>
      <c r="G119" s="134"/>
      <c r="H119" s="281"/>
      <c r="I119" s="131" t="s">
        <v>130</v>
      </c>
      <c r="J119" s="248"/>
    </row>
    <row r="120" spans="1:10" ht="21.75" hidden="1" thickBot="1" x14ac:dyDescent="0.25">
      <c r="A120" s="127">
        <f>MAX($A$16:A119)+1</f>
        <v>98</v>
      </c>
      <c r="B120" s="127" t="s">
        <v>571</v>
      </c>
      <c r="C120" s="128" t="s">
        <v>572</v>
      </c>
      <c r="D120" s="128" t="s">
        <v>573</v>
      </c>
      <c r="E120" s="130" t="s">
        <v>171</v>
      </c>
      <c r="F120" s="130"/>
      <c r="G120" s="134"/>
      <c r="H120" s="281"/>
      <c r="I120" s="131" t="s">
        <v>130</v>
      </c>
      <c r="J120" s="248"/>
    </row>
    <row r="121" spans="1:10" ht="21.75" hidden="1" thickBot="1" x14ac:dyDescent="0.25">
      <c r="A121" s="127">
        <f>MAX($A$16:A120)+1</f>
        <v>99</v>
      </c>
      <c r="B121" s="127" t="s">
        <v>574</v>
      </c>
      <c r="C121" s="128" t="s">
        <v>575</v>
      </c>
      <c r="D121" s="128" t="s">
        <v>576</v>
      </c>
      <c r="E121" s="130" t="s">
        <v>171</v>
      </c>
      <c r="F121" s="130"/>
      <c r="G121" s="134"/>
      <c r="H121" s="281"/>
      <c r="I121" s="131" t="s">
        <v>130</v>
      </c>
      <c r="J121" s="248"/>
    </row>
    <row r="122" spans="1:10" ht="13.5" hidden="1" thickBot="1" x14ac:dyDescent="0.25">
      <c r="A122" s="127">
        <f>MAX($A$16:A121)+1</f>
        <v>100</v>
      </c>
      <c r="B122" s="127" t="s">
        <v>577</v>
      </c>
      <c r="C122" s="128" t="s">
        <v>578</v>
      </c>
      <c r="D122" s="128" t="s">
        <v>579</v>
      </c>
      <c r="E122" s="130" t="s">
        <v>171</v>
      </c>
      <c r="F122" s="130"/>
      <c r="G122" s="134"/>
      <c r="H122" s="281"/>
      <c r="I122" s="131" t="s">
        <v>130</v>
      </c>
      <c r="J122" s="248"/>
    </row>
    <row r="123" spans="1:10" ht="21.75" hidden="1" thickBot="1" x14ac:dyDescent="0.25">
      <c r="A123" s="127">
        <f>MAX($A$16:A122)+1</f>
        <v>101</v>
      </c>
      <c r="B123" s="127" t="s">
        <v>580</v>
      </c>
      <c r="C123" s="128" t="s">
        <v>392</v>
      </c>
      <c r="D123" s="128" t="s">
        <v>393</v>
      </c>
      <c r="E123" s="130" t="s">
        <v>171</v>
      </c>
      <c r="F123" s="130"/>
      <c r="G123" s="134"/>
      <c r="H123" s="281"/>
      <c r="I123" s="131" t="s">
        <v>130</v>
      </c>
      <c r="J123" s="248"/>
    </row>
    <row r="124" spans="1:10" ht="32.25" hidden="1" thickBot="1" x14ac:dyDescent="0.25">
      <c r="A124" s="127">
        <f>MAX($A$16:A123)+1</f>
        <v>102</v>
      </c>
      <c r="B124" s="127" t="s">
        <v>581</v>
      </c>
      <c r="C124" s="128" t="s">
        <v>582</v>
      </c>
      <c r="D124" s="128" t="s">
        <v>583</v>
      </c>
      <c r="E124" s="130" t="s">
        <v>171</v>
      </c>
      <c r="F124" s="130"/>
      <c r="G124" s="134"/>
      <c r="H124" s="281"/>
      <c r="I124" s="131" t="s">
        <v>130</v>
      </c>
      <c r="J124" s="248"/>
    </row>
    <row r="125" spans="1:10" ht="21.75" hidden="1" thickBot="1" x14ac:dyDescent="0.25">
      <c r="A125" s="127">
        <f>MAX($A$16:A124)+1</f>
        <v>103</v>
      </c>
      <c r="B125" s="127" t="s">
        <v>584</v>
      </c>
      <c r="C125" s="128" t="s">
        <v>585</v>
      </c>
      <c r="D125" s="128" t="s">
        <v>586</v>
      </c>
      <c r="E125" s="130" t="s">
        <v>171</v>
      </c>
      <c r="F125" s="130"/>
      <c r="G125" s="134"/>
      <c r="H125" s="281">
        <v>42216</v>
      </c>
      <c r="I125" s="131" t="s">
        <v>130</v>
      </c>
      <c r="J125" s="248"/>
    </row>
    <row r="126" spans="1:10" ht="21.75" hidden="1" thickBot="1" x14ac:dyDescent="0.25">
      <c r="A126" s="127">
        <f>MAX($A$16:A125)+1</f>
        <v>104</v>
      </c>
      <c r="B126" s="127" t="s">
        <v>587</v>
      </c>
      <c r="C126" s="128" t="s">
        <v>588</v>
      </c>
      <c r="D126" s="128" t="s">
        <v>589</v>
      </c>
      <c r="E126" s="130" t="s">
        <v>171</v>
      </c>
      <c r="F126" s="130"/>
      <c r="G126" s="134"/>
      <c r="H126" s="281"/>
      <c r="I126" s="131" t="s">
        <v>130</v>
      </c>
      <c r="J126" s="248"/>
    </row>
    <row r="127" spans="1:10" ht="32.25" hidden="1" thickBot="1" x14ac:dyDescent="0.25">
      <c r="A127" s="127">
        <f>MAX($A$16:A126)+1</f>
        <v>105</v>
      </c>
      <c r="B127" s="127" t="s">
        <v>590</v>
      </c>
      <c r="C127" s="128" t="s">
        <v>591</v>
      </c>
      <c r="D127" s="128" t="s">
        <v>592</v>
      </c>
      <c r="E127" s="130" t="s">
        <v>171</v>
      </c>
      <c r="F127" s="130"/>
      <c r="G127" s="134"/>
      <c r="H127" s="281"/>
      <c r="I127" s="131" t="s">
        <v>130</v>
      </c>
      <c r="J127" s="248"/>
    </row>
    <row r="128" spans="1:10" ht="13.5" hidden="1" thickBot="1" x14ac:dyDescent="0.25">
      <c r="A128" s="140" t="s">
        <v>593</v>
      </c>
      <c r="B128" s="141"/>
      <c r="C128" s="142"/>
      <c r="D128" s="142"/>
      <c r="E128" s="141"/>
      <c r="F128" s="141"/>
      <c r="G128" s="142"/>
      <c r="H128" s="279"/>
      <c r="I128" s="143"/>
      <c r="J128" s="247"/>
    </row>
    <row r="129" spans="1:10" ht="13.5" hidden="1" thickBot="1" x14ac:dyDescent="0.25">
      <c r="A129" s="127">
        <f>MAX($A$16:A128)+1</f>
        <v>106</v>
      </c>
      <c r="B129" s="127" t="s">
        <v>594</v>
      </c>
      <c r="C129" s="128" t="s">
        <v>457</v>
      </c>
      <c r="D129" s="128" t="s">
        <v>458</v>
      </c>
      <c r="E129" s="130" t="s">
        <v>198</v>
      </c>
      <c r="F129" s="130"/>
      <c r="G129" s="131"/>
      <c r="H129" s="281" t="s">
        <v>459</v>
      </c>
      <c r="I129" s="131" t="s">
        <v>130</v>
      </c>
      <c r="J129" s="248"/>
    </row>
    <row r="130" spans="1:10" ht="13.5" hidden="1" thickBot="1" x14ac:dyDescent="0.25">
      <c r="A130" s="157"/>
      <c r="B130" s="274" t="s">
        <v>838</v>
      </c>
      <c r="C130" s="156"/>
      <c r="D130" s="156"/>
      <c r="E130" s="155"/>
      <c r="F130" s="155"/>
      <c r="G130" s="156"/>
      <c r="H130" s="278"/>
      <c r="I130" s="261"/>
      <c r="J130" s="246"/>
    </row>
    <row r="131" spans="1:10" ht="13.5" hidden="1" thickBot="1" x14ac:dyDescent="0.25">
      <c r="A131" s="140" t="s">
        <v>788</v>
      </c>
      <c r="B131" s="141"/>
      <c r="C131" s="142"/>
      <c r="D131" s="142"/>
      <c r="E131" s="141"/>
      <c r="F131" s="141"/>
      <c r="G131" s="142"/>
      <c r="H131" s="279"/>
      <c r="I131" s="143"/>
      <c r="J131" s="247"/>
    </row>
    <row r="132" spans="1:10" ht="13.5" hidden="1" thickBot="1" x14ac:dyDescent="0.25">
      <c r="A132" s="127">
        <f>MAX($A$16:A131)+1</f>
        <v>107</v>
      </c>
      <c r="B132" s="127" t="s">
        <v>525</v>
      </c>
      <c r="C132" s="128" t="s">
        <v>358</v>
      </c>
      <c r="D132" s="131" t="s">
        <v>526</v>
      </c>
      <c r="E132" s="130" t="s">
        <v>198</v>
      </c>
      <c r="F132" s="130"/>
      <c r="G132" s="131"/>
      <c r="H132" s="282"/>
      <c r="I132" s="265" t="s">
        <v>805</v>
      </c>
      <c r="J132" s="200"/>
    </row>
    <row r="133" spans="1:10" s="71" customFormat="1" ht="13.5" hidden="1" thickBot="1" x14ac:dyDescent="0.25">
      <c r="A133" s="127">
        <f>MAX($A$16:A132)+1</f>
        <v>108</v>
      </c>
      <c r="B133" s="262" t="s">
        <v>793</v>
      </c>
      <c r="C133" s="263" t="s">
        <v>792</v>
      </c>
      <c r="D133" s="263"/>
      <c r="E133" s="262" t="s">
        <v>171</v>
      </c>
      <c r="F133" s="263"/>
      <c r="G133" s="263"/>
      <c r="H133" s="282"/>
      <c r="I133" s="265">
        <v>2016</v>
      </c>
      <c r="J133" s="200"/>
    </row>
    <row r="134" spans="1:10" s="71" customFormat="1" ht="13.5" hidden="1" thickBot="1" x14ac:dyDescent="0.25">
      <c r="A134" s="127">
        <f>MAX($A$16:A133)+1</f>
        <v>109</v>
      </c>
      <c r="B134" s="262" t="s">
        <v>814</v>
      </c>
      <c r="C134" s="263" t="s">
        <v>783</v>
      </c>
      <c r="D134" s="263" t="s">
        <v>807</v>
      </c>
      <c r="E134" s="262" t="s">
        <v>171</v>
      </c>
      <c r="F134" s="263"/>
      <c r="G134" s="263"/>
      <c r="H134" s="282"/>
      <c r="I134" s="265" t="s">
        <v>810</v>
      </c>
      <c r="J134" s="200"/>
    </row>
    <row r="135" spans="1:10" s="71" customFormat="1" ht="13.5" hidden="1" thickBot="1" x14ac:dyDescent="0.25">
      <c r="A135" s="127">
        <f>MAX($A$16:A134)+1</f>
        <v>110</v>
      </c>
      <c r="B135" s="262" t="s">
        <v>814</v>
      </c>
      <c r="C135" s="263" t="s">
        <v>783</v>
      </c>
      <c r="D135" s="263" t="s">
        <v>958</v>
      </c>
      <c r="E135" s="262" t="s">
        <v>171</v>
      </c>
      <c r="F135" s="263"/>
      <c r="G135" s="263"/>
      <c r="H135" s="282"/>
      <c r="I135" s="265" t="s">
        <v>810</v>
      </c>
      <c r="J135" s="200"/>
    </row>
    <row r="136" spans="1:10" s="71" customFormat="1" ht="13.5" hidden="1" thickBot="1" x14ac:dyDescent="0.25">
      <c r="A136" s="127">
        <f>MAX($A$16:A135)+1</f>
        <v>111</v>
      </c>
      <c r="B136" s="262" t="s">
        <v>814</v>
      </c>
      <c r="C136" s="263" t="s">
        <v>783</v>
      </c>
      <c r="D136" s="263" t="s">
        <v>959</v>
      </c>
      <c r="E136" s="262" t="s">
        <v>171</v>
      </c>
      <c r="F136" s="263"/>
      <c r="G136" s="263"/>
      <c r="H136" s="282"/>
      <c r="I136" s="265" t="s">
        <v>810</v>
      </c>
      <c r="J136" s="200"/>
    </row>
    <row r="137" spans="1:10" s="71" customFormat="1" ht="13.5" hidden="1" thickBot="1" x14ac:dyDescent="0.25">
      <c r="A137" s="127">
        <f>MAX($A$16:A136)+1</f>
        <v>112</v>
      </c>
      <c r="B137" s="262" t="s">
        <v>814</v>
      </c>
      <c r="C137" s="263" t="s">
        <v>783</v>
      </c>
      <c r="D137" s="263" t="s">
        <v>960</v>
      </c>
      <c r="E137" s="262" t="s">
        <v>171</v>
      </c>
      <c r="F137" s="263"/>
      <c r="G137" s="263"/>
      <c r="H137" s="282"/>
      <c r="I137" s="265" t="s">
        <v>810</v>
      </c>
      <c r="J137" s="200"/>
    </row>
    <row r="138" spans="1:10" s="71" customFormat="1" ht="13.5" hidden="1" thickBot="1" x14ac:dyDescent="0.25">
      <c r="A138" s="127">
        <f>MAX($A$16:A137)+1</f>
        <v>113</v>
      </c>
      <c r="B138" s="262" t="s">
        <v>814</v>
      </c>
      <c r="C138" s="263" t="s">
        <v>783</v>
      </c>
      <c r="D138" s="263" t="s">
        <v>961</v>
      </c>
      <c r="E138" s="262" t="s">
        <v>171</v>
      </c>
      <c r="F138" s="263"/>
      <c r="G138" s="263"/>
      <c r="H138" s="282"/>
      <c r="I138" s="265" t="s">
        <v>810</v>
      </c>
      <c r="J138" s="200"/>
    </row>
    <row r="139" spans="1:10" s="71" customFormat="1" ht="13.5" hidden="1" thickBot="1" x14ac:dyDescent="0.25">
      <c r="A139" s="127">
        <f>MAX($A$16:A138)+1</f>
        <v>114</v>
      </c>
      <c r="B139" s="262" t="s">
        <v>814</v>
      </c>
      <c r="C139" s="263" t="s">
        <v>783</v>
      </c>
      <c r="D139" s="263" t="s">
        <v>962</v>
      </c>
      <c r="E139" s="262" t="s">
        <v>171</v>
      </c>
      <c r="F139" s="263"/>
      <c r="G139" s="263"/>
      <c r="H139" s="282"/>
      <c r="I139" s="265" t="s">
        <v>810</v>
      </c>
      <c r="J139" s="200"/>
    </row>
    <row r="140" spans="1:10" s="71" customFormat="1" ht="13.5" hidden="1" thickBot="1" x14ac:dyDescent="0.25">
      <c r="A140" s="127">
        <f>MAX($A$16:A139)+1</f>
        <v>115</v>
      </c>
      <c r="B140" s="262" t="s">
        <v>813</v>
      </c>
      <c r="C140" s="263" t="s">
        <v>785</v>
      </c>
      <c r="D140" s="263" t="s">
        <v>809</v>
      </c>
      <c r="E140" s="262" t="s">
        <v>171</v>
      </c>
      <c r="F140" s="263"/>
      <c r="G140" s="263"/>
      <c r="H140" s="282"/>
      <c r="I140" s="265" t="s">
        <v>810</v>
      </c>
      <c r="J140" s="200"/>
    </row>
    <row r="141" spans="1:10" s="71" customFormat="1" ht="13.5" hidden="1" thickBot="1" x14ac:dyDescent="0.25">
      <c r="A141" s="127">
        <f>MAX($A$16:A140)+1</f>
        <v>116</v>
      </c>
      <c r="B141" s="262" t="s">
        <v>815</v>
      </c>
      <c r="C141" s="263" t="s">
        <v>784</v>
      </c>
      <c r="D141" s="263" t="s">
        <v>811</v>
      </c>
      <c r="E141" s="262" t="s">
        <v>171</v>
      </c>
      <c r="F141" s="263"/>
      <c r="G141" s="263"/>
      <c r="H141" s="282"/>
      <c r="I141" s="265" t="s">
        <v>810</v>
      </c>
      <c r="J141" s="200"/>
    </row>
    <row r="142" spans="1:10" s="71" customFormat="1" ht="13.5" hidden="1" thickBot="1" x14ac:dyDescent="0.25">
      <c r="A142" s="127">
        <f>MAX($A$16:A141)+1</f>
        <v>117</v>
      </c>
      <c r="B142" s="262" t="s">
        <v>772</v>
      </c>
      <c r="C142" s="263" t="s">
        <v>801</v>
      </c>
      <c r="D142" s="263" t="s">
        <v>802</v>
      </c>
      <c r="E142" s="262" t="s">
        <v>171</v>
      </c>
      <c r="F142" s="263"/>
      <c r="G142" s="263"/>
      <c r="H142" s="282"/>
      <c r="I142" s="265" t="s">
        <v>805</v>
      </c>
      <c r="J142" s="200"/>
    </row>
    <row r="143" spans="1:10" s="71" customFormat="1" ht="13.5" hidden="1" thickBot="1" x14ac:dyDescent="0.25">
      <c r="A143" s="127">
        <f>MAX($A$16:A142)+1</f>
        <v>118</v>
      </c>
      <c r="B143" s="262" t="s">
        <v>817</v>
      </c>
      <c r="C143" s="263" t="s">
        <v>818</v>
      </c>
      <c r="D143" s="263" t="s">
        <v>816</v>
      </c>
      <c r="E143" s="262" t="s">
        <v>171</v>
      </c>
      <c r="F143" s="263"/>
      <c r="G143" s="263"/>
      <c r="H143" s="282"/>
      <c r="I143" s="265" t="s">
        <v>805</v>
      </c>
      <c r="J143" s="200"/>
    </row>
    <row r="144" spans="1:10" s="71" customFormat="1" ht="13.5" hidden="1" thickBot="1" x14ac:dyDescent="0.25">
      <c r="A144" s="127">
        <f>MAX($A$16:A143)+1</f>
        <v>119</v>
      </c>
      <c r="B144" s="262"/>
      <c r="C144" s="263" t="s">
        <v>803</v>
      </c>
      <c r="D144" s="263" t="s">
        <v>819</v>
      </c>
      <c r="E144" s="262" t="s">
        <v>171</v>
      </c>
      <c r="F144" s="263"/>
      <c r="G144" s="263"/>
      <c r="H144" s="282"/>
      <c r="I144" s="265" t="s">
        <v>805</v>
      </c>
      <c r="J144" s="200"/>
    </row>
    <row r="145" spans="1:10" s="71" customFormat="1" ht="13.5" hidden="1" thickBot="1" x14ac:dyDescent="0.25">
      <c r="A145" s="127">
        <f>MAX($A$16:A144)+1</f>
        <v>120</v>
      </c>
      <c r="B145" s="262"/>
      <c r="C145" s="264" t="s">
        <v>832</v>
      </c>
      <c r="D145" s="263"/>
      <c r="E145" s="262" t="s">
        <v>171</v>
      </c>
      <c r="F145" s="263"/>
      <c r="G145" s="263"/>
      <c r="H145" s="282"/>
      <c r="I145" s="265" t="s">
        <v>805</v>
      </c>
      <c r="J145" s="200"/>
    </row>
    <row r="146" spans="1:10" ht="13.5" thickBot="1" x14ac:dyDescent="0.25">
      <c r="A146" s="140" t="s">
        <v>789</v>
      </c>
      <c r="B146" s="141"/>
      <c r="C146" s="142"/>
      <c r="D146" s="142"/>
      <c r="E146" s="141"/>
      <c r="F146" s="141"/>
      <c r="G146" s="142"/>
      <c r="H146" s="279"/>
      <c r="I146" s="143"/>
      <c r="J146" s="247"/>
    </row>
    <row r="147" spans="1:10" ht="13.5" thickBot="1" x14ac:dyDescent="0.25">
      <c r="A147" s="127">
        <f>MAX($A$16:A146)+1</f>
        <v>121</v>
      </c>
      <c r="B147" s="362" t="s">
        <v>803</v>
      </c>
      <c r="C147" s="362" t="s">
        <v>1274</v>
      </c>
      <c r="D147" s="362"/>
      <c r="E147" s="250" t="s">
        <v>171</v>
      </c>
      <c r="F147" s="199"/>
      <c r="G147" s="199" t="s">
        <v>1275</v>
      </c>
      <c r="H147" s="365">
        <v>43808</v>
      </c>
      <c r="I147" s="199" t="s">
        <v>805</v>
      </c>
      <c r="J147" s="201"/>
    </row>
    <row r="148" spans="1:10" ht="13.5" thickBot="1" x14ac:dyDescent="0.25">
      <c r="A148" s="127">
        <f>MAX($A$16:A147)+1</f>
        <v>122</v>
      </c>
      <c r="B148" s="362" t="s">
        <v>803</v>
      </c>
      <c r="C148" s="362" t="s">
        <v>1276</v>
      </c>
      <c r="D148" s="362"/>
      <c r="E148" s="250" t="s">
        <v>171</v>
      </c>
      <c r="F148" s="199"/>
      <c r="G148" s="199" t="s">
        <v>1275</v>
      </c>
      <c r="H148" s="365">
        <v>43808</v>
      </c>
      <c r="I148" s="199" t="s">
        <v>805</v>
      </c>
      <c r="J148" s="201"/>
    </row>
    <row r="149" spans="1:10" ht="13.5" thickBot="1" x14ac:dyDescent="0.25">
      <c r="A149" s="127">
        <f>MAX($A$16:A148)+1</f>
        <v>123</v>
      </c>
      <c r="B149" s="362" t="s">
        <v>803</v>
      </c>
      <c r="C149" s="362" t="s">
        <v>1277</v>
      </c>
      <c r="D149" s="362"/>
      <c r="E149" s="250" t="s">
        <v>171</v>
      </c>
      <c r="F149" s="199"/>
      <c r="G149" s="199" t="s">
        <v>1275</v>
      </c>
      <c r="H149" s="365">
        <v>43808</v>
      </c>
      <c r="I149" s="199" t="s">
        <v>805</v>
      </c>
      <c r="J149" s="201"/>
    </row>
    <row r="150" spans="1:10" ht="13.5" thickBot="1" x14ac:dyDescent="0.25">
      <c r="A150" s="127">
        <f>MAX($A$16:A149)+1</f>
        <v>124</v>
      </c>
      <c r="B150" s="362" t="s">
        <v>803</v>
      </c>
      <c r="C150" s="362" t="s">
        <v>1278</v>
      </c>
      <c r="D150" s="362"/>
      <c r="E150" s="250" t="s">
        <v>171</v>
      </c>
      <c r="F150" s="199"/>
      <c r="G150" s="199" t="s">
        <v>1275</v>
      </c>
      <c r="H150" s="365">
        <v>43808</v>
      </c>
      <c r="I150" s="199" t="s">
        <v>805</v>
      </c>
      <c r="J150" s="201"/>
    </row>
    <row r="151" spans="1:10" ht="13.5" thickBot="1" x14ac:dyDescent="0.25">
      <c r="A151" s="127">
        <f>MAX($A$16:A150)+1</f>
        <v>125</v>
      </c>
      <c r="B151" s="362" t="s">
        <v>803</v>
      </c>
      <c r="C151" s="362" t="s">
        <v>1279</v>
      </c>
      <c r="D151" s="362"/>
      <c r="E151" s="250" t="s">
        <v>171</v>
      </c>
      <c r="F151" s="199"/>
      <c r="G151" s="199" t="s">
        <v>1275</v>
      </c>
      <c r="H151" s="365">
        <v>43808</v>
      </c>
      <c r="I151" s="199" t="s">
        <v>805</v>
      </c>
      <c r="J151" s="201"/>
    </row>
    <row r="152" spans="1:10" ht="13.5" thickBot="1" x14ac:dyDescent="0.25">
      <c r="A152" s="127">
        <f>MAX($A$16:A151)+1</f>
        <v>126</v>
      </c>
      <c r="B152" s="362" t="s">
        <v>803</v>
      </c>
      <c r="C152" s="362" t="s">
        <v>1280</v>
      </c>
      <c r="D152" s="362"/>
      <c r="E152" s="250" t="s">
        <v>171</v>
      </c>
      <c r="F152" s="199"/>
      <c r="G152" s="199" t="s">
        <v>1275</v>
      </c>
      <c r="H152" s="365">
        <v>43808</v>
      </c>
      <c r="I152" s="199" t="s">
        <v>805</v>
      </c>
      <c r="J152" s="201"/>
    </row>
    <row r="153" spans="1:10" ht="13.5" thickBot="1" x14ac:dyDescent="0.25">
      <c r="A153" s="127">
        <f>MAX($A$16:A152)+1</f>
        <v>127</v>
      </c>
      <c r="B153" s="362" t="s">
        <v>803</v>
      </c>
      <c r="C153" s="362" t="s">
        <v>1281</v>
      </c>
      <c r="D153" s="362"/>
      <c r="E153" s="250" t="s">
        <v>171</v>
      </c>
      <c r="F153" s="199"/>
      <c r="G153" s="199" t="s">
        <v>1275</v>
      </c>
      <c r="H153" s="365">
        <v>43808</v>
      </c>
      <c r="I153" s="199" t="s">
        <v>805</v>
      </c>
      <c r="J153" s="201"/>
    </row>
    <row r="154" spans="1:10" ht="13.5" thickBot="1" x14ac:dyDescent="0.25">
      <c r="A154" s="127">
        <f>MAX($A$16:A153)+1</f>
        <v>128</v>
      </c>
      <c r="B154" s="362" t="s">
        <v>803</v>
      </c>
      <c r="C154" s="362" t="s">
        <v>1282</v>
      </c>
      <c r="D154" s="362"/>
      <c r="E154" s="250" t="s">
        <v>171</v>
      </c>
      <c r="F154" s="199"/>
      <c r="G154" s="199" t="s">
        <v>1275</v>
      </c>
      <c r="H154" s="365">
        <v>43808</v>
      </c>
      <c r="I154" s="199" t="s">
        <v>805</v>
      </c>
      <c r="J154" s="201"/>
    </row>
    <row r="155" spans="1:10" ht="13.5" thickBot="1" x14ac:dyDescent="0.25">
      <c r="A155" s="127">
        <f>MAX($A$16:A154)+1</f>
        <v>129</v>
      </c>
      <c r="B155" s="362" t="s">
        <v>803</v>
      </c>
      <c r="C155" s="362" t="s">
        <v>1283</v>
      </c>
      <c r="D155" s="362"/>
      <c r="E155" s="250" t="s">
        <v>171</v>
      </c>
      <c r="F155" s="199"/>
      <c r="G155" s="199" t="s">
        <v>1275</v>
      </c>
      <c r="H155" s="365">
        <v>43808</v>
      </c>
      <c r="I155" s="199" t="s">
        <v>805</v>
      </c>
      <c r="J155" s="201"/>
    </row>
    <row r="156" spans="1:10" ht="13.5" thickBot="1" x14ac:dyDescent="0.25">
      <c r="A156" s="127">
        <f>MAX($A$16:A155)+1</f>
        <v>130</v>
      </c>
      <c r="B156" s="362" t="s">
        <v>803</v>
      </c>
      <c r="C156" s="362" t="s">
        <v>1284</v>
      </c>
      <c r="D156" s="362"/>
      <c r="E156" s="250" t="s">
        <v>171</v>
      </c>
      <c r="F156" s="199"/>
      <c r="G156" s="199" t="s">
        <v>1275</v>
      </c>
      <c r="H156" s="365">
        <v>43808</v>
      </c>
      <c r="I156" s="199" t="s">
        <v>805</v>
      </c>
      <c r="J156" s="201"/>
    </row>
    <row r="157" spans="1:10" ht="13.5" thickBot="1" x14ac:dyDescent="0.25">
      <c r="A157" s="127">
        <f>MAX($A$16:A156)+1</f>
        <v>131</v>
      </c>
      <c r="B157" s="362" t="s">
        <v>803</v>
      </c>
      <c r="C157" s="362" t="s">
        <v>1285</v>
      </c>
      <c r="D157" s="362"/>
      <c r="E157" s="250" t="s">
        <v>171</v>
      </c>
      <c r="F157" s="199"/>
      <c r="G157" s="199" t="s">
        <v>1275</v>
      </c>
      <c r="H157" s="365">
        <v>43808</v>
      </c>
      <c r="I157" s="199" t="s">
        <v>805</v>
      </c>
      <c r="J157" s="201"/>
    </row>
    <row r="158" spans="1:10" ht="13.5" thickBot="1" x14ac:dyDescent="0.25">
      <c r="A158" s="127">
        <f>MAX($A$16:A157)+1</f>
        <v>132</v>
      </c>
      <c r="B158" s="362" t="s">
        <v>803</v>
      </c>
      <c r="C158" s="362" t="s">
        <v>1286</v>
      </c>
      <c r="D158" s="362"/>
      <c r="E158" s="250" t="s">
        <v>171</v>
      </c>
      <c r="F158" s="199"/>
      <c r="G158" s="199" t="s">
        <v>1275</v>
      </c>
      <c r="H158" s="365">
        <v>43808</v>
      </c>
      <c r="I158" s="199" t="s">
        <v>805</v>
      </c>
      <c r="J158" s="201"/>
    </row>
    <row r="159" spans="1:10" ht="13.5" thickBot="1" x14ac:dyDescent="0.25">
      <c r="A159" s="127">
        <f>MAX($A$16:A158)+1</f>
        <v>133</v>
      </c>
      <c r="B159" s="362" t="s">
        <v>803</v>
      </c>
      <c r="C159" s="362" t="s">
        <v>1287</v>
      </c>
      <c r="D159" s="362"/>
      <c r="E159" s="250" t="s">
        <v>171</v>
      </c>
      <c r="F159" s="199"/>
      <c r="G159" s="199" t="s">
        <v>1275</v>
      </c>
      <c r="H159" s="365">
        <v>43808</v>
      </c>
      <c r="I159" s="199" t="s">
        <v>805</v>
      </c>
      <c r="J159" s="201"/>
    </row>
    <row r="160" spans="1:10" ht="13.5" thickBot="1" x14ac:dyDescent="0.25">
      <c r="A160" s="127">
        <f>MAX($A$16:A159)+1</f>
        <v>134</v>
      </c>
      <c r="B160" s="362" t="s">
        <v>803</v>
      </c>
      <c r="C160" s="362" t="s">
        <v>1288</v>
      </c>
      <c r="D160" s="362"/>
      <c r="E160" s="250" t="s">
        <v>171</v>
      </c>
      <c r="F160" s="199"/>
      <c r="G160" s="199" t="s">
        <v>1275</v>
      </c>
      <c r="H160" s="365">
        <v>43808</v>
      </c>
      <c r="I160" s="199" t="s">
        <v>805</v>
      </c>
      <c r="J160" s="201"/>
    </row>
    <row r="161" spans="1:10" ht="13.5" thickBot="1" x14ac:dyDescent="0.25">
      <c r="A161" s="127">
        <f>MAX($A$16:A160)+1</f>
        <v>135</v>
      </c>
      <c r="B161" s="362" t="s">
        <v>803</v>
      </c>
      <c r="C161" s="362" t="s">
        <v>1289</v>
      </c>
      <c r="D161" s="362"/>
      <c r="E161" s="250" t="s">
        <v>171</v>
      </c>
      <c r="F161" s="199"/>
      <c r="G161" s="199" t="s">
        <v>1275</v>
      </c>
      <c r="H161" s="365">
        <v>43808</v>
      </c>
      <c r="I161" s="199" t="s">
        <v>805</v>
      </c>
      <c r="J161" s="201"/>
    </row>
    <row r="162" spans="1:10" ht="13.5" thickBot="1" x14ac:dyDescent="0.25">
      <c r="A162" s="127">
        <f>MAX($A$16:A161)+1</f>
        <v>136</v>
      </c>
      <c r="B162" s="362" t="s">
        <v>803</v>
      </c>
      <c r="C162" s="362" t="s">
        <v>1290</v>
      </c>
      <c r="D162" s="362"/>
      <c r="E162" s="250" t="s">
        <v>171</v>
      </c>
      <c r="F162" s="199"/>
      <c r="G162" s="199" t="s">
        <v>1275</v>
      </c>
      <c r="H162" s="365">
        <v>43808</v>
      </c>
      <c r="I162" s="199" t="s">
        <v>805</v>
      </c>
      <c r="J162" s="201"/>
    </row>
    <row r="163" spans="1:10" ht="13.5" thickBot="1" x14ac:dyDescent="0.25">
      <c r="A163" s="127">
        <f>MAX($A$16:A162)+1</f>
        <v>137</v>
      </c>
      <c r="B163" s="362" t="s">
        <v>803</v>
      </c>
      <c r="C163" s="362" t="s">
        <v>1291</v>
      </c>
      <c r="D163" s="362"/>
      <c r="E163" s="250" t="s">
        <v>171</v>
      </c>
      <c r="F163" s="199"/>
      <c r="G163" s="199" t="s">
        <v>1275</v>
      </c>
      <c r="H163" s="365">
        <v>43808</v>
      </c>
      <c r="I163" s="199" t="s">
        <v>805</v>
      </c>
      <c r="J163" s="201"/>
    </row>
    <row r="164" spans="1:10" ht="13.5" thickBot="1" x14ac:dyDescent="0.25">
      <c r="A164" s="127">
        <f>MAX($A$16:A163)+1</f>
        <v>138</v>
      </c>
      <c r="B164" s="362" t="s">
        <v>803</v>
      </c>
      <c r="C164" s="362" t="s">
        <v>1292</v>
      </c>
      <c r="D164" s="362"/>
      <c r="E164" s="250" t="s">
        <v>171</v>
      </c>
      <c r="F164" s="199"/>
      <c r="G164" s="199" t="s">
        <v>1275</v>
      </c>
      <c r="H164" s="365">
        <v>43808</v>
      </c>
      <c r="I164" s="199" t="s">
        <v>805</v>
      </c>
      <c r="J164" s="201"/>
    </row>
    <row r="165" spans="1:10" ht="13.5" thickBot="1" x14ac:dyDescent="0.25">
      <c r="A165" s="127">
        <f>MAX($A$16:A164)+1</f>
        <v>139</v>
      </c>
      <c r="B165" s="362" t="s">
        <v>803</v>
      </c>
      <c r="C165" s="362" t="s">
        <v>1293</v>
      </c>
      <c r="D165" s="362"/>
      <c r="E165" s="250" t="s">
        <v>171</v>
      </c>
      <c r="F165" s="199"/>
      <c r="G165" s="199" t="s">
        <v>1275</v>
      </c>
      <c r="H165" s="365">
        <v>43808</v>
      </c>
      <c r="I165" s="199" t="s">
        <v>805</v>
      </c>
      <c r="J165" s="201"/>
    </row>
    <row r="166" spans="1:10" ht="13.5" thickBot="1" x14ac:dyDescent="0.25">
      <c r="A166" s="127">
        <f>MAX($A$16:A165)+1</f>
        <v>140</v>
      </c>
      <c r="B166" s="362" t="s">
        <v>803</v>
      </c>
      <c r="C166" s="362" t="s">
        <v>1294</v>
      </c>
      <c r="D166" s="362"/>
      <c r="E166" s="250" t="s">
        <v>171</v>
      </c>
      <c r="F166" s="199"/>
      <c r="G166" s="199" t="s">
        <v>1275</v>
      </c>
      <c r="H166" s="365">
        <v>43808</v>
      </c>
      <c r="I166" s="199" t="s">
        <v>805</v>
      </c>
      <c r="J166" s="201"/>
    </row>
    <row r="167" spans="1:10" ht="13.5" thickBot="1" x14ac:dyDescent="0.25">
      <c r="A167" s="127">
        <f>MAX($A$16:A166)+1</f>
        <v>141</v>
      </c>
      <c r="B167" s="362" t="s">
        <v>803</v>
      </c>
      <c r="C167" s="362" t="s">
        <v>1295</v>
      </c>
      <c r="D167" s="362"/>
      <c r="E167" s="250" t="s">
        <v>171</v>
      </c>
      <c r="F167" s="199"/>
      <c r="G167" s="199" t="s">
        <v>1275</v>
      </c>
      <c r="H167" s="365">
        <v>43808</v>
      </c>
      <c r="I167" s="199" t="s">
        <v>805</v>
      </c>
      <c r="J167" s="201"/>
    </row>
    <row r="168" spans="1:10" ht="13.5" thickBot="1" x14ac:dyDescent="0.25">
      <c r="A168" s="127">
        <f>MAX($A$16:A167)+1</f>
        <v>142</v>
      </c>
      <c r="B168" s="362" t="s">
        <v>803</v>
      </c>
      <c r="C168" s="362" t="s">
        <v>1296</v>
      </c>
      <c r="D168" s="362"/>
      <c r="E168" s="250" t="s">
        <v>171</v>
      </c>
      <c r="F168" s="199"/>
      <c r="G168" s="199" t="s">
        <v>1275</v>
      </c>
      <c r="H168" s="365">
        <v>43808</v>
      </c>
      <c r="I168" s="199" t="s">
        <v>805</v>
      </c>
      <c r="J168" s="201"/>
    </row>
    <row r="169" spans="1:10" ht="13.5" thickBot="1" x14ac:dyDescent="0.25">
      <c r="A169" s="127">
        <f>MAX($A$16:A168)+1</f>
        <v>143</v>
      </c>
      <c r="B169" s="362" t="s">
        <v>803</v>
      </c>
      <c r="C169" s="362" t="s">
        <v>1297</v>
      </c>
      <c r="D169" s="362"/>
      <c r="E169" s="250" t="s">
        <v>171</v>
      </c>
      <c r="F169" s="199"/>
      <c r="G169" s="199" t="s">
        <v>1275</v>
      </c>
      <c r="H169" s="365">
        <v>43808</v>
      </c>
      <c r="I169" s="199" t="s">
        <v>805</v>
      </c>
      <c r="J169" s="201"/>
    </row>
    <row r="170" spans="1:10" ht="13.5" thickBot="1" x14ac:dyDescent="0.25">
      <c r="A170" s="127">
        <f>MAX($A$16:A169)+1</f>
        <v>144</v>
      </c>
      <c r="B170" s="362" t="s">
        <v>803</v>
      </c>
      <c r="C170" s="362" t="s">
        <v>1298</v>
      </c>
      <c r="D170" s="362"/>
      <c r="E170" s="250" t="s">
        <v>171</v>
      </c>
      <c r="F170" s="199"/>
      <c r="G170" s="199" t="s">
        <v>1275</v>
      </c>
      <c r="H170" s="365">
        <v>43808</v>
      </c>
      <c r="I170" s="199" t="s">
        <v>805</v>
      </c>
      <c r="J170" s="201"/>
    </row>
    <row r="171" spans="1:10" ht="13.5" thickBot="1" x14ac:dyDescent="0.25">
      <c r="A171" s="127">
        <f>MAX($A$16:A170)+1</f>
        <v>145</v>
      </c>
      <c r="B171" s="362" t="s">
        <v>803</v>
      </c>
      <c r="C171" s="362" t="s">
        <v>1299</v>
      </c>
      <c r="D171" s="362"/>
      <c r="E171" s="250" t="s">
        <v>171</v>
      </c>
      <c r="F171" s="199"/>
      <c r="G171" s="199" t="s">
        <v>1275</v>
      </c>
      <c r="H171" s="365">
        <v>43808</v>
      </c>
      <c r="I171" s="199" t="s">
        <v>805</v>
      </c>
      <c r="J171" s="201"/>
    </row>
    <row r="172" spans="1:10" ht="13.5" thickBot="1" x14ac:dyDescent="0.25">
      <c r="A172" s="127">
        <f>MAX($A$16:A171)+1</f>
        <v>146</v>
      </c>
      <c r="B172" s="362" t="s">
        <v>803</v>
      </c>
      <c r="C172" s="362" t="s">
        <v>1300</v>
      </c>
      <c r="D172" s="362"/>
      <c r="E172" s="250" t="s">
        <v>171</v>
      </c>
      <c r="F172" s="199"/>
      <c r="G172" s="199" t="s">
        <v>1275</v>
      </c>
      <c r="H172" s="365">
        <v>43808</v>
      </c>
      <c r="I172" s="199" t="s">
        <v>805</v>
      </c>
      <c r="J172" s="201"/>
    </row>
    <row r="173" spans="1:10" ht="13.5" thickBot="1" x14ac:dyDescent="0.25">
      <c r="A173" s="127">
        <f>MAX($A$16:A172)+1</f>
        <v>147</v>
      </c>
      <c r="B173" s="362" t="s">
        <v>803</v>
      </c>
      <c r="C173" s="362" t="s">
        <v>1301</v>
      </c>
      <c r="D173" s="362"/>
      <c r="E173" s="250" t="s">
        <v>171</v>
      </c>
      <c r="F173" s="199"/>
      <c r="G173" s="199" t="s">
        <v>1275</v>
      </c>
      <c r="H173" s="365">
        <v>43808</v>
      </c>
      <c r="I173" s="199" t="s">
        <v>805</v>
      </c>
      <c r="J173" s="201"/>
    </row>
    <row r="174" spans="1:10" ht="13.5" thickBot="1" x14ac:dyDescent="0.25">
      <c r="A174" s="127">
        <f>MAX($A$16:A173)+1</f>
        <v>148</v>
      </c>
      <c r="B174" s="362" t="s">
        <v>803</v>
      </c>
      <c r="C174" s="362" t="s">
        <v>1302</v>
      </c>
      <c r="D174" s="362"/>
      <c r="E174" s="250" t="s">
        <v>171</v>
      </c>
      <c r="F174" s="199"/>
      <c r="G174" s="199" t="s">
        <v>1275</v>
      </c>
      <c r="H174" s="365">
        <v>43808</v>
      </c>
      <c r="I174" s="199" t="s">
        <v>805</v>
      </c>
      <c r="J174" s="201"/>
    </row>
    <row r="175" spans="1:10" ht="13.5" thickBot="1" x14ac:dyDescent="0.25">
      <c r="A175" s="127">
        <f>MAX($A$16:A174)+1</f>
        <v>149</v>
      </c>
      <c r="B175" s="362" t="s">
        <v>803</v>
      </c>
      <c r="C175" s="362" t="s">
        <v>1303</v>
      </c>
      <c r="D175" s="362"/>
      <c r="E175" s="250" t="s">
        <v>171</v>
      </c>
      <c r="F175" s="199"/>
      <c r="G175" s="199" t="s">
        <v>1275</v>
      </c>
      <c r="H175" s="365">
        <v>43808</v>
      </c>
      <c r="I175" s="199" t="s">
        <v>805</v>
      </c>
      <c r="J175" s="201"/>
    </row>
    <row r="176" spans="1:10" ht="13.5" thickBot="1" x14ac:dyDescent="0.25">
      <c r="A176" s="127">
        <f>MAX($A$16:A175)+1</f>
        <v>150</v>
      </c>
      <c r="B176" s="362" t="s">
        <v>803</v>
      </c>
      <c r="C176" s="362" t="s">
        <v>1304</v>
      </c>
      <c r="D176" s="362"/>
      <c r="E176" s="250" t="s">
        <v>171</v>
      </c>
      <c r="F176" s="199"/>
      <c r="G176" s="199" t="s">
        <v>1275</v>
      </c>
      <c r="H176" s="365">
        <v>43808</v>
      </c>
      <c r="I176" s="199" t="s">
        <v>805</v>
      </c>
      <c r="J176" s="201"/>
    </row>
    <row r="177" spans="1:10" ht="13.5" thickBot="1" x14ac:dyDescent="0.25">
      <c r="A177" s="127">
        <f>MAX($A$16:A176)+1</f>
        <v>151</v>
      </c>
      <c r="B177" s="362" t="s">
        <v>803</v>
      </c>
      <c r="C177" s="362" t="s">
        <v>1305</v>
      </c>
      <c r="D177" s="362"/>
      <c r="E177" s="250" t="s">
        <v>171</v>
      </c>
      <c r="F177" s="199"/>
      <c r="G177" s="199" t="s">
        <v>1275</v>
      </c>
      <c r="H177" s="365">
        <v>43808</v>
      </c>
      <c r="I177" s="199" t="s">
        <v>805</v>
      </c>
      <c r="J177" s="201"/>
    </row>
    <row r="178" spans="1:10" ht="13.5" thickBot="1" x14ac:dyDescent="0.25">
      <c r="A178" s="127">
        <f>MAX($A$16:A177)+1</f>
        <v>152</v>
      </c>
      <c r="B178" s="362" t="s">
        <v>803</v>
      </c>
      <c r="C178" s="362" t="s">
        <v>1306</v>
      </c>
      <c r="D178" s="362"/>
      <c r="E178" s="250" t="s">
        <v>171</v>
      </c>
      <c r="F178" s="199"/>
      <c r="G178" s="199" t="s">
        <v>1275</v>
      </c>
      <c r="H178" s="365">
        <v>43808</v>
      </c>
      <c r="I178" s="199" t="s">
        <v>805</v>
      </c>
      <c r="J178" s="201"/>
    </row>
    <row r="179" spans="1:10" ht="13.5" thickBot="1" x14ac:dyDescent="0.25">
      <c r="A179" s="127">
        <f>MAX($A$16:A178)+1</f>
        <v>153</v>
      </c>
      <c r="B179" s="362" t="s">
        <v>803</v>
      </c>
      <c r="C179" s="362" t="s">
        <v>1307</v>
      </c>
      <c r="D179" s="362"/>
      <c r="E179" s="250" t="s">
        <v>171</v>
      </c>
      <c r="F179" s="199"/>
      <c r="G179" s="199" t="s">
        <v>1275</v>
      </c>
      <c r="H179" s="365">
        <v>43808</v>
      </c>
      <c r="I179" s="199" t="s">
        <v>805</v>
      </c>
      <c r="J179" s="201"/>
    </row>
    <row r="180" spans="1:10" ht="13.5" thickBot="1" x14ac:dyDescent="0.25">
      <c r="A180" s="127">
        <f>MAX($A$16:A179)+1</f>
        <v>154</v>
      </c>
      <c r="B180" s="362" t="s">
        <v>803</v>
      </c>
      <c r="C180" s="362" t="s">
        <v>1308</v>
      </c>
      <c r="D180" s="362"/>
      <c r="E180" s="250" t="s">
        <v>171</v>
      </c>
      <c r="F180" s="199"/>
      <c r="G180" s="199" t="s">
        <v>1275</v>
      </c>
      <c r="H180" s="365">
        <v>43808</v>
      </c>
      <c r="I180" s="199" t="s">
        <v>805</v>
      </c>
      <c r="J180" s="201"/>
    </row>
    <row r="181" spans="1:10" ht="13.5" thickBot="1" x14ac:dyDescent="0.25">
      <c r="A181" s="127">
        <f>MAX($A$16:A180)+1</f>
        <v>155</v>
      </c>
      <c r="B181" s="362" t="s">
        <v>803</v>
      </c>
      <c r="C181" s="362" t="s">
        <v>1309</v>
      </c>
      <c r="D181" s="362"/>
      <c r="E181" s="250" t="s">
        <v>171</v>
      </c>
      <c r="F181" s="199"/>
      <c r="G181" s="199" t="s">
        <v>1275</v>
      </c>
      <c r="H181" s="365">
        <v>43808</v>
      </c>
      <c r="I181" s="199" t="s">
        <v>805</v>
      </c>
      <c r="J181" s="201"/>
    </row>
    <row r="182" spans="1:10" ht="13.5" thickBot="1" x14ac:dyDescent="0.25">
      <c r="A182" s="127">
        <f>MAX($A$16:A181)+1</f>
        <v>156</v>
      </c>
      <c r="B182" s="362" t="s">
        <v>803</v>
      </c>
      <c r="C182" s="362" t="s">
        <v>1310</v>
      </c>
      <c r="D182" s="362"/>
      <c r="E182" s="250" t="s">
        <v>171</v>
      </c>
      <c r="F182" s="199"/>
      <c r="G182" s="199" t="s">
        <v>1275</v>
      </c>
      <c r="H182" s="365">
        <v>43808</v>
      </c>
      <c r="I182" s="199" t="s">
        <v>805</v>
      </c>
      <c r="J182" s="201"/>
    </row>
    <row r="183" spans="1:10" ht="13.5" thickBot="1" x14ac:dyDescent="0.25">
      <c r="A183" s="127">
        <f>MAX($A$16:A182)+1</f>
        <v>157</v>
      </c>
      <c r="B183" s="362" t="s">
        <v>803</v>
      </c>
      <c r="C183" s="200" t="s">
        <v>1311</v>
      </c>
      <c r="D183" s="200"/>
      <c r="E183" s="250" t="s">
        <v>171</v>
      </c>
      <c r="F183" s="199"/>
      <c r="G183" s="199" t="s">
        <v>1275</v>
      </c>
      <c r="H183" s="365">
        <v>43808</v>
      </c>
      <c r="I183" s="199" t="s">
        <v>805</v>
      </c>
      <c r="J183" s="201"/>
    </row>
    <row r="184" spans="1:10" ht="13.5" thickBot="1" x14ac:dyDescent="0.25">
      <c r="A184" s="127">
        <f>MAX($A$16:A183)+1</f>
        <v>158</v>
      </c>
      <c r="B184" s="362" t="s">
        <v>803</v>
      </c>
      <c r="C184" s="200" t="s">
        <v>1312</v>
      </c>
      <c r="D184" s="200"/>
      <c r="E184" s="250" t="s">
        <v>171</v>
      </c>
      <c r="F184" s="199"/>
      <c r="G184" s="199" t="s">
        <v>1275</v>
      </c>
      <c r="H184" s="365">
        <v>43808</v>
      </c>
      <c r="I184" s="199" t="s">
        <v>805</v>
      </c>
      <c r="J184" s="201"/>
    </row>
    <row r="185" spans="1:10" ht="13.5" thickBot="1" x14ac:dyDescent="0.25">
      <c r="A185" s="127">
        <f>MAX($A$16:A184)+1</f>
        <v>159</v>
      </c>
      <c r="B185" s="362" t="s">
        <v>803</v>
      </c>
      <c r="C185" s="200" t="s">
        <v>1313</v>
      </c>
      <c r="D185" s="200"/>
      <c r="E185" s="250" t="s">
        <v>171</v>
      </c>
      <c r="F185" s="199"/>
      <c r="G185" s="199" t="s">
        <v>1275</v>
      </c>
      <c r="H185" s="365">
        <v>43808</v>
      </c>
      <c r="I185" s="199" t="s">
        <v>805</v>
      </c>
      <c r="J185" s="201"/>
    </row>
    <row r="186" spans="1:10" ht="13.5" thickBot="1" x14ac:dyDescent="0.25">
      <c r="A186" s="127">
        <f>MAX($A$16:A185)+1</f>
        <v>160</v>
      </c>
      <c r="B186" s="362" t="s">
        <v>803</v>
      </c>
      <c r="C186" s="200" t="s">
        <v>1314</v>
      </c>
      <c r="D186" s="200"/>
      <c r="E186" s="250" t="s">
        <v>171</v>
      </c>
      <c r="F186" s="199"/>
      <c r="G186" s="199" t="s">
        <v>1275</v>
      </c>
      <c r="H186" s="365">
        <v>43808</v>
      </c>
      <c r="I186" s="199" t="s">
        <v>805</v>
      </c>
      <c r="J186" s="201"/>
    </row>
    <row r="187" spans="1:10" ht="13.5" thickBot="1" x14ac:dyDescent="0.25">
      <c r="A187" s="127">
        <f>MAX($A$16:A186)+1</f>
        <v>161</v>
      </c>
      <c r="B187" s="362" t="s">
        <v>803</v>
      </c>
      <c r="C187" s="362" t="s">
        <v>1315</v>
      </c>
      <c r="D187" s="362"/>
      <c r="E187" s="250" t="s">
        <v>171</v>
      </c>
      <c r="F187" s="199"/>
      <c r="G187" s="199" t="s">
        <v>1275</v>
      </c>
      <c r="H187" s="365">
        <v>43808</v>
      </c>
      <c r="I187" s="199" t="s">
        <v>805</v>
      </c>
      <c r="J187" s="201"/>
    </row>
    <row r="188" spans="1:10" ht="13.5" thickBot="1" x14ac:dyDescent="0.25">
      <c r="A188" s="127">
        <f>MAX($A$16:A187)+1</f>
        <v>162</v>
      </c>
      <c r="B188" s="362" t="s">
        <v>803</v>
      </c>
      <c r="C188" s="362" t="s">
        <v>1316</v>
      </c>
      <c r="D188" s="362"/>
      <c r="E188" s="250" t="s">
        <v>171</v>
      </c>
      <c r="F188" s="199"/>
      <c r="G188" s="199" t="s">
        <v>1275</v>
      </c>
      <c r="H188" s="365">
        <v>43808</v>
      </c>
      <c r="I188" s="199" t="s">
        <v>805</v>
      </c>
      <c r="J188" s="201"/>
    </row>
    <row r="189" spans="1:10" ht="13.5" thickBot="1" x14ac:dyDescent="0.25">
      <c r="A189" s="127">
        <f>MAX($A$16:A188)+1</f>
        <v>163</v>
      </c>
      <c r="B189" s="362" t="s">
        <v>803</v>
      </c>
      <c r="C189" s="362" t="s">
        <v>1317</v>
      </c>
      <c r="D189" s="362"/>
      <c r="E189" s="250" t="s">
        <v>171</v>
      </c>
      <c r="F189" s="199"/>
      <c r="G189" s="199" t="s">
        <v>1275</v>
      </c>
      <c r="H189" s="365">
        <v>43808</v>
      </c>
      <c r="I189" s="199" t="s">
        <v>805</v>
      </c>
      <c r="J189" s="201"/>
    </row>
    <row r="190" spans="1:10" ht="13.5" thickBot="1" x14ac:dyDescent="0.25">
      <c r="A190" s="127">
        <f>MAX($A$16:A189)+1</f>
        <v>164</v>
      </c>
      <c r="B190" s="362" t="s">
        <v>803</v>
      </c>
      <c r="C190" s="362" t="s">
        <v>1318</v>
      </c>
      <c r="D190" s="362"/>
      <c r="E190" s="250" t="s">
        <v>171</v>
      </c>
      <c r="F190" s="199"/>
      <c r="G190" s="199" t="s">
        <v>1275</v>
      </c>
      <c r="H190" s="365">
        <v>43808</v>
      </c>
      <c r="I190" s="199" t="s">
        <v>805</v>
      </c>
      <c r="J190" s="201"/>
    </row>
    <row r="191" spans="1:10" ht="13.5" thickBot="1" x14ac:dyDescent="0.25">
      <c r="A191" s="127">
        <f>MAX($A$16:A190)+1</f>
        <v>165</v>
      </c>
      <c r="B191" s="362" t="s">
        <v>803</v>
      </c>
      <c r="C191" s="362" t="s">
        <v>1319</v>
      </c>
      <c r="D191" s="362"/>
      <c r="E191" s="250" t="s">
        <v>171</v>
      </c>
      <c r="F191" s="199"/>
      <c r="G191" s="199" t="s">
        <v>1275</v>
      </c>
      <c r="H191" s="365">
        <v>43808</v>
      </c>
      <c r="I191" s="199" t="s">
        <v>805</v>
      </c>
      <c r="J191" s="201"/>
    </row>
    <row r="192" spans="1:10" ht="13.5" thickBot="1" x14ac:dyDescent="0.25">
      <c r="A192" s="127">
        <f>MAX($A$16:A191)+1</f>
        <v>166</v>
      </c>
      <c r="B192" s="362" t="s">
        <v>803</v>
      </c>
      <c r="C192" s="362" t="s">
        <v>1320</v>
      </c>
      <c r="D192" s="362"/>
      <c r="E192" s="250" t="s">
        <v>171</v>
      </c>
      <c r="F192" s="199"/>
      <c r="G192" s="199" t="s">
        <v>1275</v>
      </c>
      <c r="H192" s="365">
        <v>43808</v>
      </c>
      <c r="I192" s="199" t="s">
        <v>805</v>
      </c>
      <c r="J192" s="201"/>
    </row>
    <row r="193" spans="1:10" ht="13.5" thickBot="1" x14ac:dyDescent="0.25">
      <c r="A193" s="127">
        <f>MAX($A$16:A192)+1</f>
        <v>167</v>
      </c>
      <c r="B193" s="362" t="s">
        <v>803</v>
      </c>
      <c r="C193" s="362" t="s">
        <v>1321</v>
      </c>
      <c r="D193" s="362"/>
      <c r="E193" s="250" t="s">
        <v>171</v>
      </c>
      <c r="F193" s="199"/>
      <c r="G193" s="199" t="s">
        <v>1275</v>
      </c>
      <c r="H193" s="365">
        <v>43808</v>
      </c>
      <c r="I193" s="199" t="s">
        <v>805</v>
      </c>
      <c r="J193" s="201"/>
    </row>
    <row r="194" spans="1:10" ht="13.5" thickBot="1" x14ac:dyDescent="0.25">
      <c r="A194" s="127">
        <f>MAX($A$16:A193)+1</f>
        <v>168</v>
      </c>
      <c r="B194" s="362" t="s">
        <v>803</v>
      </c>
      <c r="C194" s="362" t="s">
        <v>1322</v>
      </c>
      <c r="D194" s="362"/>
      <c r="E194" s="250" t="s">
        <v>171</v>
      </c>
      <c r="F194" s="199"/>
      <c r="G194" s="199" t="s">
        <v>1275</v>
      </c>
      <c r="H194" s="365">
        <v>43808</v>
      </c>
      <c r="I194" s="199" t="s">
        <v>805</v>
      </c>
      <c r="J194" s="201"/>
    </row>
    <row r="195" spans="1:10" ht="13.5" thickBot="1" x14ac:dyDescent="0.25">
      <c r="A195" s="127">
        <f>MAX($A$16:A194)+1</f>
        <v>169</v>
      </c>
      <c r="B195" s="362" t="s">
        <v>803</v>
      </c>
      <c r="C195" s="362" t="s">
        <v>1323</v>
      </c>
      <c r="D195" s="362"/>
      <c r="E195" s="250" t="s">
        <v>171</v>
      </c>
      <c r="F195" s="199"/>
      <c r="G195" s="199" t="s">
        <v>1275</v>
      </c>
      <c r="H195" s="365">
        <v>43808</v>
      </c>
      <c r="I195" s="199" t="s">
        <v>805</v>
      </c>
      <c r="J195" s="201"/>
    </row>
    <row r="196" spans="1:10" ht="13.5" thickBot="1" x14ac:dyDescent="0.25">
      <c r="A196" s="127">
        <f>MAX($A$16:A195)+1</f>
        <v>170</v>
      </c>
      <c r="B196" s="362" t="s">
        <v>803</v>
      </c>
      <c r="C196" s="200" t="s">
        <v>1324</v>
      </c>
      <c r="D196" s="200"/>
      <c r="E196" s="250" t="s">
        <v>171</v>
      </c>
      <c r="F196" s="199"/>
      <c r="G196" s="199" t="s">
        <v>1275</v>
      </c>
      <c r="H196" s="365">
        <v>43808</v>
      </c>
      <c r="I196" s="199" t="s">
        <v>805</v>
      </c>
      <c r="J196" s="201"/>
    </row>
    <row r="197" spans="1:10" ht="13.5" thickBot="1" x14ac:dyDescent="0.25">
      <c r="A197" s="127">
        <f>MAX($A$16:A196)+1</f>
        <v>171</v>
      </c>
      <c r="B197" s="362" t="s">
        <v>803</v>
      </c>
      <c r="C197" s="200" t="s">
        <v>1325</v>
      </c>
      <c r="D197" s="200"/>
      <c r="E197" s="250" t="s">
        <v>171</v>
      </c>
      <c r="F197" s="199"/>
      <c r="G197" s="199" t="s">
        <v>1275</v>
      </c>
      <c r="H197" s="365">
        <v>43808</v>
      </c>
      <c r="I197" s="199" t="s">
        <v>805</v>
      </c>
      <c r="J197" s="201"/>
    </row>
    <row r="198" spans="1:10" ht="13.5" thickBot="1" x14ac:dyDescent="0.25">
      <c r="A198" s="127">
        <f>MAX($A$16:A197)+1</f>
        <v>172</v>
      </c>
      <c r="B198" s="362" t="s">
        <v>803</v>
      </c>
      <c r="C198" s="200" t="s">
        <v>1326</v>
      </c>
      <c r="D198" s="200"/>
      <c r="E198" s="250" t="s">
        <v>171</v>
      </c>
      <c r="F198" s="199"/>
      <c r="G198" s="199" t="s">
        <v>1275</v>
      </c>
      <c r="H198" s="365">
        <v>43808</v>
      </c>
      <c r="I198" s="199" t="s">
        <v>805</v>
      </c>
      <c r="J198" s="201"/>
    </row>
    <row r="199" spans="1:10" ht="13.5" thickBot="1" x14ac:dyDescent="0.25">
      <c r="A199" s="127">
        <f>MAX($A$16:A198)+1</f>
        <v>173</v>
      </c>
      <c r="B199" s="362" t="s">
        <v>803</v>
      </c>
      <c r="C199" s="200" t="s">
        <v>1327</v>
      </c>
      <c r="D199" s="200"/>
      <c r="E199" s="250" t="s">
        <v>171</v>
      </c>
      <c r="F199" s="251"/>
      <c r="G199" s="199" t="s">
        <v>1275</v>
      </c>
      <c r="H199" s="365">
        <v>43808</v>
      </c>
      <c r="I199" s="199" t="s">
        <v>805</v>
      </c>
      <c r="J199" s="201"/>
    </row>
    <row r="200" spans="1:10" ht="13.5" thickBot="1" x14ac:dyDescent="0.25">
      <c r="A200" s="127">
        <f>MAX($A$16:A199)+1</f>
        <v>174</v>
      </c>
      <c r="B200" s="362" t="s">
        <v>803</v>
      </c>
      <c r="C200" s="200" t="s">
        <v>1328</v>
      </c>
      <c r="D200" s="200"/>
      <c r="E200" s="250" t="s">
        <v>171</v>
      </c>
      <c r="F200" s="251"/>
      <c r="G200" s="199" t="s">
        <v>1275</v>
      </c>
      <c r="H200" s="365">
        <v>43809</v>
      </c>
      <c r="I200" s="199" t="s">
        <v>805</v>
      </c>
      <c r="J200" s="201"/>
    </row>
    <row r="201" spans="1:10" ht="13.5" thickBot="1" x14ac:dyDescent="0.25">
      <c r="A201" s="127">
        <f>MAX($A$16:A200)+1</f>
        <v>175</v>
      </c>
      <c r="B201" s="362" t="s">
        <v>803</v>
      </c>
      <c r="C201" s="200" t="s">
        <v>1329</v>
      </c>
      <c r="D201" s="200"/>
      <c r="E201" s="250" t="s">
        <v>171</v>
      </c>
      <c r="F201" s="251"/>
      <c r="G201" s="199" t="s">
        <v>1275</v>
      </c>
      <c r="H201" s="365">
        <v>43810</v>
      </c>
      <c r="I201" s="199" t="s">
        <v>805</v>
      </c>
      <c r="J201" s="201"/>
    </row>
    <row r="202" spans="1:10" ht="13.5" thickBot="1" x14ac:dyDescent="0.25">
      <c r="A202" s="127">
        <f>MAX($A$16:A201)+1</f>
        <v>176</v>
      </c>
      <c r="B202" s="362" t="s">
        <v>803</v>
      </c>
      <c r="C202" s="200" t="s">
        <v>359</v>
      </c>
      <c r="D202" s="200" t="s">
        <v>360</v>
      </c>
      <c r="E202" s="250" t="s">
        <v>171</v>
      </c>
      <c r="F202" s="251"/>
      <c r="G202" s="199" t="s">
        <v>1275</v>
      </c>
      <c r="H202" s="365">
        <v>43811</v>
      </c>
      <c r="I202" s="199" t="s">
        <v>805</v>
      </c>
      <c r="J202" s="201"/>
    </row>
    <row r="203" spans="1:10" ht="13.5" thickBot="1" x14ac:dyDescent="0.25">
      <c r="A203" s="127">
        <f>MAX($A$16:A202)+1</f>
        <v>177</v>
      </c>
      <c r="B203" s="364"/>
      <c r="C203" s="362"/>
      <c r="D203" s="200"/>
      <c r="E203" s="250"/>
      <c r="F203" s="199"/>
      <c r="G203" s="199"/>
      <c r="H203" s="283"/>
      <c r="I203" s="199"/>
      <c r="J203" s="201"/>
    </row>
    <row r="204" spans="1:10" ht="13.5" thickBot="1" x14ac:dyDescent="0.25">
      <c r="A204" s="127">
        <f>MAX($A$16:A203)+1</f>
        <v>178</v>
      </c>
      <c r="B204" s="364"/>
      <c r="C204" s="362"/>
      <c r="D204" s="200"/>
      <c r="E204" s="250"/>
      <c r="F204" s="199"/>
      <c r="G204" s="199"/>
      <c r="H204" s="283"/>
      <c r="I204" s="199"/>
      <c r="J204" s="201"/>
    </row>
    <row r="205" spans="1:10" ht="13.5" thickBot="1" x14ac:dyDescent="0.25">
      <c r="A205" s="127">
        <f>MAX($A$16:A204)+1</f>
        <v>179</v>
      </c>
      <c r="B205" s="364"/>
      <c r="C205" s="362"/>
      <c r="D205" s="200"/>
      <c r="E205" s="250"/>
      <c r="F205" s="199"/>
      <c r="G205" s="199"/>
      <c r="H205" s="283"/>
      <c r="I205" s="199"/>
      <c r="J205" s="201"/>
    </row>
    <row r="206" spans="1:10" ht="13.5" thickBot="1" x14ac:dyDescent="0.25">
      <c r="A206" s="127">
        <f>MAX($A$16:A205)+1</f>
        <v>180</v>
      </c>
      <c r="B206" s="364"/>
      <c r="C206" s="362"/>
      <c r="D206" s="200"/>
      <c r="E206" s="250"/>
      <c r="F206" s="199"/>
      <c r="G206" s="199"/>
      <c r="H206" s="283"/>
      <c r="I206" s="199"/>
      <c r="J206" s="201"/>
    </row>
    <row r="207" spans="1:10" ht="13.5" thickBot="1" x14ac:dyDescent="0.25">
      <c r="A207" s="157"/>
      <c r="B207" s="274" t="s">
        <v>902</v>
      </c>
      <c r="C207" s="156"/>
      <c r="D207" s="156"/>
      <c r="E207" s="155"/>
      <c r="F207" s="155"/>
      <c r="G207" s="156"/>
      <c r="H207" s="278"/>
      <c r="I207" s="261"/>
      <c r="J207" s="246"/>
    </row>
    <row r="208" spans="1:10" ht="13.5" thickBot="1" x14ac:dyDescent="0.25">
      <c r="A208" s="140" t="s">
        <v>906</v>
      </c>
      <c r="B208" s="141"/>
      <c r="C208" s="142"/>
      <c r="D208" s="142"/>
      <c r="E208" s="141"/>
      <c r="F208" s="141"/>
      <c r="G208" s="142"/>
      <c r="H208" s="279"/>
      <c r="I208" s="258"/>
      <c r="J208" s="247"/>
    </row>
    <row r="209" spans="1:10" ht="13.5" thickBot="1" x14ac:dyDescent="0.25">
      <c r="A209" s="127">
        <f>MAX($A$16:A208)+1</f>
        <v>181</v>
      </c>
      <c r="B209" s="199"/>
      <c r="C209" s="200"/>
      <c r="D209" s="200"/>
      <c r="E209" s="199"/>
      <c r="F209" s="199"/>
      <c r="G209" s="199"/>
      <c r="H209" s="283"/>
      <c r="I209" s="199"/>
      <c r="J209" s="201"/>
    </row>
    <row r="210" spans="1:10" ht="13.5" thickBot="1" x14ac:dyDescent="0.25">
      <c r="A210" s="127">
        <f>MAX($A$16:A209)+1</f>
        <v>182</v>
      </c>
      <c r="B210" s="199"/>
      <c r="C210" s="200"/>
      <c r="D210" s="200"/>
      <c r="E210" s="199"/>
      <c r="F210" s="199"/>
      <c r="G210" s="199"/>
      <c r="H210" s="283"/>
      <c r="I210" s="199"/>
      <c r="J210" s="201"/>
    </row>
    <row r="211" spans="1:10" ht="13.5" thickBot="1" x14ac:dyDescent="0.25">
      <c r="A211" s="127">
        <f>MAX($A$16:A210)+1</f>
        <v>183</v>
      </c>
      <c r="B211" s="199"/>
      <c r="C211" s="200"/>
      <c r="D211" s="200"/>
      <c r="E211" s="199"/>
      <c r="F211" s="199"/>
      <c r="G211" s="199"/>
      <c r="H211" s="283"/>
      <c r="I211" s="199"/>
      <c r="J211" s="201"/>
    </row>
    <row r="212" spans="1:10" ht="13.5" thickBot="1" x14ac:dyDescent="0.25">
      <c r="A212" s="127">
        <f>MAX($A$16:A211)+1</f>
        <v>184</v>
      </c>
      <c r="B212" s="199"/>
      <c r="C212" s="200"/>
      <c r="D212" s="200"/>
      <c r="E212" s="199"/>
      <c r="F212" s="199"/>
      <c r="G212" s="199"/>
      <c r="H212" s="283"/>
      <c r="I212" s="199"/>
      <c r="J212" s="201"/>
    </row>
    <row r="213" spans="1:10" ht="13.5" thickBot="1" x14ac:dyDescent="0.25">
      <c r="A213" s="127">
        <f>MAX($A$16:A212)+1</f>
        <v>185</v>
      </c>
      <c r="B213" s="199"/>
      <c r="C213" s="200"/>
      <c r="D213" s="200"/>
      <c r="E213" s="199"/>
      <c r="F213" s="199"/>
      <c r="G213" s="199"/>
      <c r="H213" s="283"/>
      <c r="I213" s="199"/>
      <c r="J213" s="201"/>
    </row>
    <row r="214" spans="1:10" ht="13.5" thickBot="1" x14ac:dyDescent="0.25">
      <c r="A214" s="157" t="s">
        <v>723</v>
      </c>
      <c r="B214" s="155"/>
      <c r="C214" s="156"/>
      <c r="D214" s="156"/>
      <c r="E214" s="155"/>
      <c r="F214" s="155"/>
      <c r="G214" s="156"/>
      <c r="H214" s="278"/>
      <c r="I214" s="156"/>
      <c r="J214" s="246"/>
    </row>
  </sheetData>
  <conditionalFormatting sqref="A19:J19 A209:J213 B101 E101:J101 B100:J100 E99 B99 B37:J87 B20:J33 A88:J93 B94:J98 B102:J102 A94:A102 B34:C36 A20:A87 A103:J134 A135:A139 F135:J139 E34:J36 A140:J146 A203:J206 A147:A202">
    <cfRule type="expression" dxfId="34" priority="10">
      <formula>$J19="No"</formula>
    </cfRule>
  </conditionalFormatting>
  <conditionalFormatting sqref="D34:D36">
    <cfRule type="expression" dxfId="33" priority="9">
      <formula>$J34="No"</formula>
    </cfRule>
  </conditionalFormatting>
  <conditionalFormatting sqref="A207:J208">
    <cfRule type="expression" dxfId="32" priority="7">
      <formula>$J207="No"</formula>
    </cfRule>
  </conditionalFormatting>
  <conditionalFormatting sqref="C101:D101">
    <cfRule type="expression" dxfId="31" priority="6">
      <formula>$J101="No"</formula>
    </cfRule>
  </conditionalFormatting>
  <conditionalFormatting sqref="B135:E139">
    <cfRule type="expression" dxfId="30" priority="4">
      <formula>$J135="No"</formula>
    </cfRule>
  </conditionalFormatting>
  <conditionalFormatting sqref="B147:J147 B200:B202 E200:F202 B148:F199 H148:J202">
    <cfRule type="expression" dxfId="29" priority="3">
      <formula>$J147="No"</formula>
    </cfRule>
  </conditionalFormatting>
  <conditionalFormatting sqref="C200:D202">
    <cfRule type="expression" dxfId="28" priority="2">
      <formula>$J200="No"</formula>
    </cfRule>
  </conditionalFormatting>
  <conditionalFormatting sqref="G148:G202">
    <cfRule type="expression" dxfId="27" priority="1">
      <formula>$J148="No"</formula>
    </cfRule>
  </conditionalFormatting>
  <dataValidations disablePrompts="1" count="1">
    <dataValidation type="list" allowBlank="1" showInputMessage="1" showErrorMessage="1" sqref="J208 J18:J129 J131:J146" xr:uid="{00000000-0002-0000-0600-000000000000}">
      <formula1>"Yes,No"</formula1>
    </dataValidation>
  </dataValidations>
  <pageMargins left="0.25" right="0.25" top="0.75" bottom="0.75" header="0.3" footer="0.3"/>
  <pageSetup paperSize="8" scale="76"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5" id="{2EE8FB53-E786-45CC-900E-15B450A8B8DD}">
            <xm:f>ET_Submissions!$J100="No"</xm:f>
            <x14:dxf>
              <fill>
                <patternFill patternType="lightGray"/>
              </fill>
            </x14:dxf>
          </x14:cfRule>
          <xm:sqref>C99:D99 F99:J99</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U174"/>
  <sheetViews>
    <sheetView topLeftCell="A100" zoomScale="85" zoomScaleNormal="85" workbookViewId="0">
      <selection activeCell="E110" sqref="E110"/>
    </sheetView>
  </sheetViews>
  <sheetFormatPr defaultRowHeight="12.75" outlineLevelRow="1" x14ac:dyDescent="0.2"/>
  <cols>
    <col min="1" max="1" width="3.5" bestFit="1" customWidth="1"/>
    <col min="2" max="2" width="21.125" customWidth="1"/>
    <col min="3" max="4" width="48.125" customWidth="1"/>
    <col min="5" max="5" width="20.5" customWidth="1"/>
    <col min="6" max="6" width="48.125" customWidth="1"/>
    <col min="7" max="7" width="11.375" customWidth="1"/>
    <col min="8" max="8" width="19" style="284" customWidth="1"/>
    <col min="9" max="9" width="11.375" customWidth="1"/>
    <col min="10" max="10" width="9" style="203"/>
    <col min="11" max="11" width="2.625" customWidth="1"/>
  </cols>
  <sheetData>
    <row r="1" spans="1:21" s="48" customFormat="1" ht="18" x14ac:dyDescent="0.25">
      <c r="A1" s="49" t="str">
        <f ca="1">RIGHT(CELL("filename",B102),LEN(CELL("filename",B102))-FIND("]",CELL("filename",B102)))</f>
        <v>GD_Submissions</v>
      </c>
      <c r="C1" s="49" t="s">
        <v>51</v>
      </c>
      <c r="H1" s="275"/>
      <c r="J1" s="245"/>
    </row>
    <row r="3" spans="1:21" s="6" customFormat="1" ht="14.25" x14ac:dyDescent="0.2">
      <c r="A3" s="176" t="s">
        <v>925</v>
      </c>
      <c r="B3" s="176"/>
      <c r="C3" s="7"/>
      <c r="D3" s="7"/>
      <c r="E3" s="8"/>
      <c r="F3" s="8"/>
      <c r="G3" s="8"/>
      <c r="H3" s="276"/>
      <c r="I3" s="8"/>
      <c r="J3" s="8"/>
      <c r="K3" s="8"/>
      <c r="L3" s="8"/>
      <c r="M3" s="8"/>
      <c r="N3" s="8"/>
      <c r="O3" s="8"/>
      <c r="P3" s="8"/>
      <c r="Q3" s="8"/>
      <c r="R3" s="8"/>
      <c r="S3" s="8"/>
      <c r="U3" s="37"/>
    </row>
    <row r="4" spans="1:21" s="6" customFormat="1" ht="14.25" outlineLevel="1" x14ac:dyDescent="0.2">
      <c r="A4" s="175"/>
      <c r="B4" s="175" t="s">
        <v>732</v>
      </c>
      <c r="C4" s="175" t="s">
        <v>731</v>
      </c>
      <c r="D4" s="175"/>
      <c r="E4" s="8"/>
      <c r="F4" s="8"/>
      <c r="G4" s="8"/>
      <c r="H4" s="276"/>
      <c r="I4" s="8"/>
      <c r="J4" s="8"/>
      <c r="K4" s="8"/>
      <c r="L4" s="8"/>
      <c r="M4" s="8"/>
      <c r="N4" s="8"/>
      <c r="O4" s="8"/>
      <c r="P4" s="8"/>
      <c r="Q4" s="8"/>
      <c r="R4" s="8"/>
      <c r="S4" s="8"/>
      <c r="U4" s="37"/>
    </row>
    <row r="5" spans="1:21" s="6" customFormat="1" ht="14.25" customHeight="1" outlineLevel="1" x14ac:dyDescent="0.2">
      <c r="A5" s="7">
        <v>1</v>
      </c>
      <c r="B5" s="7" t="str">
        <f>"Rows "&amp;(ROW($A$18)+1)&amp;" to "&amp;(ROW($A$123)-1)</f>
        <v>Rows 19 to 122</v>
      </c>
      <c r="C5" s="7" t="s">
        <v>875</v>
      </c>
      <c r="D5" s="7"/>
      <c r="E5" s="8"/>
      <c r="F5" s="8"/>
      <c r="G5" s="8"/>
      <c r="H5" s="276"/>
      <c r="I5" s="8"/>
      <c r="J5" s="8"/>
      <c r="K5" s="8"/>
      <c r="L5" s="8"/>
      <c r="M5" s="8"/>
      <c r="N5" s="8"/>
      <c r="O5" s="8"/>
      <c r="P5" s="8"/>
      <c r="Q5" s="8"/>
      <c r="R5" s="8"/>
      <c r="S5" s="8"/>
      <c r="U5" s="37"/>
    </row>
    <row r="6" spans="1:21" s="6" customFormat="1" ht="14.25" outlineLevel="1" x14ac:dyDescent="0.2">
      <c r="A6" s="7">
        <v>2</v>
      </c>
      <c r="B6" s="7" t="str">
        <f>"Rows "&amp;(ROW($A$124)+1)&amp;" to "&amp;(ROW($A$136)-1)</f>
        <v>Rows 125 to 135</v>
      </c>
      <c r="C6" s="7" t="s">
        <v>868</v>
      </c>
      <c r="D6" s="7"/>
      <c r="E6" s="8"/>
      <c r="F6" s="8"/>
      <c r="G6" s="8"/>
      <c r="H6" s="276"/>
      <c r="I6" s="8"/>
      <c r="J6" s="8"/>
      <c r="K6" s="8"/>
      <c r="L6" s="8"/>
      <c r="M6" s="8"/>
      <c r="N6" s="8"/>
      <c r="O6" s="8"/>
      <c r="P6" s="8"/>
      <c r="Q6" s="8"/>
      <c r="R6" s="8"/>
      <c r="S6" s="8"/>
      <c r="U6" s="37"/>
    </row>
    <row r="7" spans="1:21" s="6" customFormat="1" ht="14.25" outlineLevel="1" x14ac:dyDescent="0.2">
      <c r="A7" s="7"/>
      <c r="B7" s="7"/>
      <c r="C7" s="7" t="s">
        <v>834</v>
      </c>
      <c r="D7" s="7"/>
      <c r="E7" s="8"/>
      <c r="F7" s="8"/>
      <c r="G7" s="8"/>
      <c r="H7" s="276"/>
      <c r="I7" s="8"/>
      <c r="J7" s="8"/>
      <c r="K7" s="8"/>
      <c r="L7" s="8"/>
      <c r="M7" s="8"/>
      <c r="N7" s="8"/>
      <c r="O7" s="8"/>
      <c r="P7" s="8"/>
      <c r="Q7" s="8"/>
      <c r="R7" s="8"/>
      <c r="S7" s="8"/>
      <c r="U7" s="37"/>
    </row>
    <row r="8" spans="1:21" s="6" customFormat="1" ht="14.25" outlineLevel="1" x14ac:dyDescent="0.2">
      <c r="A8" s="7">
        <v>3</v>
      </c>
      <c r="B8" s="7" t="str">
        <f>"Rows "&amp;(ROW($A$136)+1)&amp;" to "&amp;(ROW($A$167)-1)</f>
        <v>Rows 137 to 166</v>
      </c>
      <c r="C8" s="7" t="s">
        <v>859</v>
      </c>
      <c r="D8" s="7"/>
      <c r="E8" s="8"/>
      <c r="F8" s="8"/>
      <c r="G8" s="8"/>
      <c r="H8" s="276"/>
      <c r="I8" s="8"/>
      <c r="J8" s="8"/>
      <c r="K8" s="8"/>
      <c r="L8" s="8"/>
      <c r="M8" s="8"/>
      <c r="N8" s="8"/>
      <c r="O8" s="8"/>
      <c r="P8" s="8"/>
      <c r="Q8" s="8"/>
      <c r="R8" s="8"/>
      <c r="S8" s="8"/>
      <c r="U8" s="37"/>
    </row>
    <row r="9" spans="1:21" s="6" customFormat="1" ht="14.25" customHeight="1" outlineLevel="1" x14ac:dyDescent="0.2">
      <c r="A9" s="7">
        <v>4</v>
      </c>
      <c r="B9" s="7" t="str">
        <f>"Rows "&amp;ROW($A$136)&amp;" to "&amp;ROW($A$174)</f>
        <v>Rows 136 to 174</v>
      </c>
      <c r="C9" s="7" t="str">
        <f>"Additional rows may be inserted below Row "&amp;ROW($A$136)&amp;" and above Row "&amp;ROW($A$174)&amp;". No other rows should be inserted and no submissions should be entered below this area as they will not be picked up on other sheets.  "</f>
        <v xml:space="preserve">Additional rows may be inserted below Row 136 and above Row 174. No other rows should be inserted and no submissions should be entered below this area as they will not be picked up on other sheets.  </v>
      </c>
      <c r="D9" s="7"/>
      <c r="E9" s="8"/>
      <c r="F9" s="8"/>
      <c r="G9" s="8"/>
      <c r="H9" s="276"/>
      <c r="I9" s="8"/>
      <c r="J9" s="8"/>
      <c r="K9" s="8"/>
      <c r="L9" s="8"/>
      <c r="M9" s="8"/>
      <c r="N9" s="8"/>
      <c r="O9" s="8"/>
      <c r="P9" s="8"/>
      <c r="Q9" s="8"/>
      <c r="R9" s="8"/>
      <c r="S9" s="8"/>
      <c r="U9" s="37"/>
    </row>
    <row r="10" spans="1:21" s="6" customFormat="1" ht="14.25" customHeight="1" outlineLevel="1" x14ac:dyDescent="0.2">
      <c r="A10" s="7"/>
      <c r="B10" s="7"/>
      <c r="C10" s="7" t="s">
        <v>904</v>
      </c>
      <c r="D10" s="7"/>
      <c r="E10" s="8"/>
      <c r="F10" s="8"/>
      <c r="G10" s="8"/>
      <c r="H10" s="276"/>
      <c r="I10" s="8"/>
      <c r="J10" s="8"/>
      <c r="K10" s="8"/>
      <c r="L10" s="8"/>
      <c r="M10" s="8"/>
      <c r="N10" s="8"/>
      <c r="O10" s="8"/>
      <c r="P10" s="8"/>
      <c r="Q10" s="8"/>
      <c r="R10" s="8"/>
      <c r="S10" s="8"/>
      <c r="U10" s="37"/>
    </row>
    <row r="11" spans="1:21" s="6" customFormat="1" ht="14.25" customHeight="1" outlineLevel="1" x14ac:dyDescent="0.2">
      <c r="A11" s="7"/>
      <c r="B11" s="7"/>
      <c r="C11" s="7" t="s">
        <v>903</v>
      </c>
      <c r="D11" s="7"/>
      <c r="E11" s="8"/>
      <c r="F11" s="8"/>
      <c r="G11" s="8"/>
      <c r="H11" s="276"/>
      <c r="I11" s="8"/>
      <c r="J11" s="8"/>
      <c r="K11" s="8"/>
      <c r="L11" s="8"/>
      <c r="M11" s="8"/>
      <c r="N11" s="8"/>
      <c r="O11" s="8"/>
      <c r="P11" s="8"/>
      <c r="Q11" s="8"/>
      <c r="R11" s="8"/>
      <c r="S11" s="8"/>
      <c r="U11" s="37"/>
    </row>
    <row r="12" spans="1:21" s="6" customFormat="1" ht="14.25" customHeight="1" outlineLevel="1" x14ac:dyDescent="0.2">
      <c r="A12" s="7">
        <v>5</v>
      </c>
      <c r="B12" s="7" t="str">
        <f>"Rows "&amp;(ROW($A$168)+1)&amp;" to "&amp;(ROW($A$174)-1)</f>
        <v>Rows 169 to 173</v>
      </c>
      <c r="C12" s="7" t="s">
        <v>929</v>
      </c>
      <c r="D12" s="7"/>
      <c r="E12" s="8"/>
      <c r="F12" s="8"/>
      <c r="G12" s="8"/>
      <c r="H12" s="276"/>
      <c r="I12" s="8"/>
      <c r="J12" s="8"/>
      <c r="K12" s="8"/>
      <c r="L12" s="8"/>
      <c r="M12" s="8"/>
      <c r="N12" s="8"/>
      <c r="O12" s="8"/>
      <c r="P12" s="8"/>
      <c r="Q12" s="8"/>
      <c r="R12" s="8"/>
      <c r="S12" s="8"/>
      <c r="U12" s="37"/>
    </row>
    <row r="13" spans="1:21" s="6" customFormat="1" ht="14.25" customHeight="1" outlineLevel="1" x14ac:dyDescent="0.2">
      <c r="A13" s="7"/>
      <c r="B13" s="7"/>
      <c r="C13" s="7" t="s">
        <v>833</v>
      </c>
      <c r="D13" s="7"/>
      <c r="E13" s="8"/>
      <c r="F13" s="8"/>
      <c r="G13" s="8"/>
      <c r="H13" s="276"/>
      <c r="I13" s="8"/>
      <c r="J13" s="8"/>
      <c r="K13" s="8"/>
      <c r="L13" s="8"/>
      <c r="M13" s="8"/>
      <c r="N13" s="8"/>
      <c r="O13" s="8"/>
      <c r="P13" s="8"/>
      <c r="Q13" s="8"/>
      <c r="R13" s="8"/>
      <c r="S13" s="8"/>
      <c r="U13" s="37"/>
    </row>
    <row r="14" spans="1:21" s="6" customFormat="1" ht="14.25" outlineLevel="1" x14ac:dyDescent="0.2">
      <c r="A14" s="7"/>
      <c r="B14" s="7"/>
      <c r="C14" s="7" t="s">
        <v>905</v>
      </c>
      <c r="D14" s="219"/>
      <c r="E14" s="8"/>
      <c r="F14" s="8"/>
      <c r="G14" s="8"/>
      <c r="H14" s="276"/>
      <c r="I14" s="8"/>
      <c r="J14" s="8"/>
      <c r="K14" s="8"/>
      <c r="L14" s="8"/>
      <c r="M14" s="8"/>
      <c r="N14" s="8"/>
      <c r="O14" s="8"/>
      <c r="P14" s="8"/>
      <c r="Q14" s="8"/>
      <c r="R14" s="8"/>
      <c r="S14" s="8"/>
      <c r="U14" s="37"/>
    </row>
    <row r="15" spans="1:21" s="6" customFormat="1" ht="15" outlineLevel="1" thickBot="1" x14ac:dyDescent="0.25">
      <c r="A15" s="7"/>
      <c r="B15" s="7"/>
      <c r="C15" s="7"/>
      <c r="D15" s="7"/>
      <c r="E15" s="8"/>
      <c r="F15" s="8"/>
      <c r="G15" s="8"/>
      <c r="H15" s="276"/>
      <c r="I15" s="8"/>
      <c r="J15" s="8"/>
      <c r="K15" s="8"/>
      <c r="L15" s="8"/>
      <c r="M15" s="8"/>
      <c r="N15" s="8"/>
      <c r="O15" s="8"/>
      <c r="P15" s="8"/>
      <c r="Q15" s="8"/>
      <c r="R15" s="8"/>
      <c r="S15" s="8"/>
      <c r="U15" s="37"/>
    </row>
    <row r="16" spans="1:21" ht="21.75" customHeight="1" thickBot="1" x14ac:dyDescent="0.25">
      <c r="A16" s="132" t="s">
        <v>24</v>
      </c>
      <c r="B16" s="132" t="s">
        <v>25</v>
      </c>
      <c r="C16" s="46" t="s">
        <v>168</v>
      </c>
      <c r="D16" s="46" t="s">
        <v>62</v>
      </c>
      <c r="E16" s="133" t="s">
        <v>169</v>
      </c>
      <c r="F16" s="133" t="s">
        <v>170</v>
      </c>
      <c r="G16" s="46" t="s">
        <v>63</v>
      </c>
      <c r="H16" s="277" t="s">
        <v>64</v>
      </c>
      <c r="I16" s="46" t="s">
        <v>65</v>
      </c>
      <c r="J16" s="246" t="s">
        <v>863</v>
      </c>
    </row>
    <row r="17" spans="1:10" ht="13.5" thickBot="1" x14ac:dyDescent="0.25">
      <c r="A17" s="157"/>
      <c r="B17" s="274" t="s">
        <v>837</v>
      </c>
      <c r="C17" s="156"/>
      <c r="D17" s="156"/>
      <c r="E17" s="155"/>
      <c r="F17" s="155"/>
      <c r="G17" s="156"/>
      <c r="H17" s="278"/>
      <c r="I17" s="261"/>
      <c r="J17" s="246"/>
    </row>
    <row r="18" spans="1:10" ht="13.5" thickBot="1" x14ac:dyDescent="0.25">
      <c r="A18" s="140" t="s">
        <v>595</v>
      </c>
      <c r="B18" s="141"/>
      <c r="C18" s="142"/>
      <c r="D18" s="142"/>
      <c r="E18" s="141"/>
      <c r="F18" s="141"/>
      <c r="G18" s="142"/>
      <c r="H18" s="279"/>
      <c r="I18" s="143"/>
      <c r="J18" s="247"/>
    </row>
    <row r="19" spans="1:10" ht="21.75" thickBot="1" x14ac:dyDescent="0.25">
      <c r="A19" s="127">
        <f>MAX($A$16:A18)+1</f>
        <v>1</v>
      </c>
      <c r="B19" s="127" t="s">
        <v>76</v>
      </c>
      <c r="C19" s="128" t="str">
        <f>[1]GD!$E$10</f>
        <v>1.1 Income Statement: Finance</v>
      </c>
      <c r="D19" s="129" t="s">
        <v>596</v>
      </c>
      <c r="E19" s="130" t="s">
        <v>208</v>
      </c>
      <c r="F19" s="130"/>
      <c r="G19" s="131" t="s">
        <v>209</v>
      </c>
      <c r="H19" s="280">
        <v>42216</v>
      </c>
      <c r="I19" s="131" t="s">
        <v>130</v>
      </c>
      <c r="J19" s="248"/>
    </row>
    <row r="20" spans="1:10" ht="21.75" thickBot="1" x14ac:dyDescent="0.25">
      <c r="A20" s="127">
        <f>MAX($A$16:A19)+1</f>
        <v>2</v>
      </c>
      <c r="B20" s="127" t="s">
        <v>76</v>
      </c>
      <c r="C20" s="128" t="s">
        <v>239</v>
      </c>
      <c r="D20" s="129" t="s">
        <v>597</v>
      </c>
      <c r="E20" s="130" t="s">
        <v>208</v>
      </c>
      <c r="F20" s="130"/>
      <c r="G20" s="131" t="s">
        <v>209</v>
      </c>
      <c r="H20" s="280">
        <v>42216</v>
      </c>
      <c r="I20" s="131" t="s">
        <v>130</v>
      </c>
      <c r="J20" s="248"/>
    </row>
    <row r="21" spans="1:10" ht="21.75" thickBot="1" x14ac:dyDescent="0.25">
      <c r="A21" s="127">
        <f>MAX($A$16:A20)+1</f>
        <v>3</v>
      </c>
      <c r="B21" s="127" t="s">
        <v>76</v>
      </c>
      <c r="C21" s="128" t="s">
        <v>598</v>
      </c>
      <c r="D21" s="129" t="s">
        <v>599</v>
      </c>
      <c r="E21" s="130" t="s">
        <v>208</v>
      </c>
      <c r="F21" s="130"/>
      <c r="G21" s="131" t="s">
        <v>209</v>
      </c>
      <c r="H21" s="280">
        <v>42216</v>
      </c>
      <c r="I21" s="131" t="s">
        <v>130</v>
      </c>
      <c r="J21" s="248"/>
    </row>
    <row r="22" spans="1:10" ht="21.75" thickBot="1" x14ac:dyDescent="0.25">
      <c r="A22" s="127">
        <f>MAX($A$16:A21)+1</f>
        <v>4</v>
      </c>
      <c r="B22" s="127" t="s">
        <v>76</v>
      </c>
      <c r="C22" s="128" t="str">
        <f>[1]GD!$E$13</f>
        <v>1.4 Rec to costs tables: Finance</v>
      </c>
      <c r="D22" s="129" t="s">
        <v>600</v>
      </c>
      <c r="E22" s="130" t="s">
        <v>208</v>
      </c>
      <c r="F22" s="130"/>
      <c r="G22" s="131" t="s">
        <v>209</v>
      </c>
      <c r="H22" s="280">
        <v>42216</v>
      </c>
      <c r="I22" s="131" t="s">
        <v>130</v>
      </c>
      <c r="J22" s="248"/>
    </row>
    <row r="23" spans="1:10" ht="32.25" thickBot="1" x14ac:dyDescent="0.25">
      <c r="A23" s="127">
        <f>MAX($A$16:A22)+1</f>
        <v>5</v>
      </c>
      <c r="B23" s="127" t="s">
        <v>76</v>
      </c>
      <c r="C23" s="128" t="str">
        <f>[1]GD!$E$14</f>
        <v>1.5 Net Debt : Finance</v>
      </c>
      <c r="D23" s="129" t="s">
        <v>601</v>
      </c>
      <c r="E23" s="130" t="s">
        <v>208</v>
      </c>
      <c r="F23" s="130"/>
      <c r="G23" s="131" t="s">
        <v>209</v>
      </c>
      <c r="H23" s="280">
        <v>42216</v>
      </c>
      <c r="I23" s="131" t="s">
        <v>130</v>
      </c>
      <c r="J23" s="248"/>
    </row>
    <row r="24" spans="1:10" ht="32.25" thickBot="1" x14ac:dyDescent="0.25">
      <c r="A24" s="127">
        <f>MAX($A$16:A23)+1</f>
        <v>6</v>
      </c>
      <c r="B24" s="127" t="s">
        <v>76</v>
      </c>
      <c r="C24" s="128" t="s">
        <v>602</v>
      </c>
      <c r="D24" s="129" t="s">
        <v>603</v>
      </c>
      <c r="E24" s="130" t="s">
        <v>208</v>
      </c>
      <c r="F24" s="130"/>
      <c r="G24" s="131" t="s">
        <v>209</v>
      </c>
      <c r="H24" s="280">
        <v>42216</v>
      </c>
      <c r="I24" s="131" t="s">
        <v>130</v>
      </c>
      <c r="J24" s="248"/>
    </row>
    <row r="25" spans="1:10" ht="21.75" thickBot="1" x14ac:dyDescent="0.25">
      <c r="A25" s="127">
        <f>MAX($A$16:A24)+1</f>
        <v>7</v>
      </c>
      <c r="B25" s="127" t="s">
        <v>76</v>
      </c>
      <c r="C25" s="128" t="s">
        <v>604</v>
      </c>
      <c r="D25" s="129" t="s">
        <v>605</v>
      </c>
      <c r="E25" s="130" t="s">
        <v>208</v>
      </c>
      <c r="F25" s="130"/>
      <c r="G25" s="131" t="s">
        <v>209</v>
      </c>
      <c r="H25" s="280">
        <v>42216</v>
      </c>
      <c r="I25" s="131" t="s">
        <v>130</v>
      </c>
      <c r="J25" s="248"/>
    </row>
    <row r="26" spans="1:10" ht="42.75" thickBot="1" x14ac:dyDescent="0.25">
      <c r="A26" s="127">
        <f>MAX($A$16:A25)+1</f>
        <v>8</v>
      </c>
      <c r="B26" s="127" t="s">
        <v>76</v>
      </c>
      <c r="C26" s="128" t="s">
        <v>249</v>
      </c>
      <c r="D26" s="129" t="s">
        <v>606</v>
      </c>
      <c r="E26" s="130" t="s">
        <v>208</v>
      </c>
      <c r="F26" s="130"/>
      <c r="G26" s="131" t="s">
        <v>209</v>
      </c>
      <c r="H26" s="280">
        <v>42216</v>
      </c>
      <c r="I26" s="131" t="s">
        <v>130</v>
      </c>
      <c r="J26" s="248"/>
    </row>
    <row r="27" spans="1:10" ht="42.75" thickBot="1" x14ac:dyDescent="0.25">
      <c r="A27" s="127">
        <f>MAX($A$16:A26)+1</f>
        <v>9</v>
      </c>
      <c r="B27" s="127" t="s">
        <v>76</v>
      </c>
      <c r="C27" s="128" t="s">
        <v>607</v>
      </c>
      <c r="D27" s="129" t="s">
        <v>608</v>
      </c>
      <c r="E27" s="130" t="s">
        <v>208</v>
      </c>
      <c r="F27" s="130"/>
      <c r="G27" s="131" t="s">
        <v>209</v>
      </c>
      <c r="H27" s="280">
        <v>42216</v>
      </c>
      <c r="I27" s="131" t="s">
        <v>130</v>
      </c>
      <c r="J27" s="248"/>
    </row>
    <row r="28" spans="1:10" ht="42.75" thickBot="1" x14ac:dyDescent="0.25">
      <c r="A28" s="127">
        <f>MAX($A$16:A27)+1</f>
        <v>10</v>
      </c>
      <c r="B28" s="127" t="s">
        <v>76</v>
      </c>
      <c r="C28" s="128" t="s">
        <v>609</v>
      </c>
      <c r="D28" s="129" t="s">
        <v>610</v>
      </c>
      <c r="E28" s="130" t="s">
        <v>208</v>
      </c>
      <c r="F28" s="130"/>
      <c r="G28" s="131" t="s">
        <v>209</v>
      </c>
      <c r="H28" s="280">
        <v>42216</v>
      </c>
      <c r="I28" s="131" t="s">
        <v>130</v>
      </c>
      <c r="J28" s="248"/>
    </row>
    <row r="29" spans="1:10" ht="21.75" thickBot="1" x14ac:dyDescent="0.25">
      <c r="A29" s="127">
        <f>MAX($A$16:A28)+1</f>
        <v>11</v>
      </c>
      <c r="B29" s="127" t="s">
        <v>76</v>
      </c>
      <c r="C29" s="128" t="s">
        <v>611</v>
      </c>
      <c r="D29" s="129" t="s">
        <v>612</v>
      </c>
      <c r="E29" s="130" t="s">
        <v>208</v>
      </c>
      <c r="F29" s="130"/>
      <c r="G29" s="131" t="s">
        <v>209</v>
      </c>
      <c r="H29" s="280">
        <v>42216</v>
      </c>
      <c r="I29" s="131" t="s">
        <v>130</v>
      </c>
      <c r="J29" s="248"/>
    </row>
    <row r="30" spans="1:10" ht="21.75" thickBot="1" x14ac:dyDescent="0.25">
      <c r="A30" s="127">
        <f>MAX($A$16:A29)+1</f>
        <v>12</v>
      </c>
      <c r="B30" s="127" t="s">
        <v>76</v>
      </c>
      <c r="C30" s="128" t="str">
        <f>[1]GD!$E$21</f>
        <v>1.12 Financing  Requirements: Finance</v>
      </c>
      <c r="D30" s="129" t="s">
        <v>613</v>
      </c>
      <c r="E30" s="130" t="s">
        <v>208</v>
      </c>
      <c r="F30" s="130"/>
      <c r="G30" s="131" t="s">
        <v>209</v>
      </c>
      <c r="H30" s="280">
        <v>42216</v>
      </c>
      <c r="I30" s="131" t="s">
        <v>130</v>
      </c>
      <c r="J30" s="248"/>
    </row>
    <row r="31" spans="1:10" ht="32.25" thickBot="1" x14ac:dyDescent="0.25">
      <c r="A31" s="127">
        <f>MAX($A$16:A30)+1</f>
        <v>13</v>
      </c>
      <c r="B31" s="127" t="s">
        <v>76</v>
      </c>
      <c r="C31" s="128" t="str">
        <f>[1]GD!$E$22</f>
        <v>1.13 DB Pension scheme: Finance</v>
      </c>
      <c r="D31" s="128" t="s">
        <v>614</v>
      </c>
      <c r="E31" s="130" t="s">
        <v>208</v>
      </c>
      <c r="F31" s="130"/>
      <c r="G31" s="131" t="s">
        <v>209</v>
      </c>
      <c r="H31" s="280">
        <v>42216</v>
      </c>
      <c r="I31" s="131" t="s">
        <v>130</v>
      </c>
      <c r="J31" s="248"/>
    </row>
    <row r="32" spans="1:10" ht="32.25" thickBot="1" x14ac:dyDescent="0.25">
      <c r="A32" s="127">
        <f>MAX($A$16:A31)+1</f>
        <v>14</v>
      </c>
      <c r="B32" s="127" t="s">
        <v>76</v>
      </c>
      <c r="C32" s="128" t="s">
        <v>615</v>
      </c>
      <c r="D32" s="129" t="s">
        <v>616</v>
      </c>
      <c r="E32" s="130" t="s">
        <v>208</v>
      </c>
      <c r="F32" s="130"/>
      <c r="G32" s="131" t="s">
        <v>209</v>
      </c>
      <c r="H32" s="280">
        <v>42216</v>
      </c>
      <c r="I32" s="131" t="s">
        <v>130</v>
      </c>
      <c r="J32" s="248"/>
    </row>
    <row r="33" spans="1:10" ht="32.25" thickBot="1" x14ac:dyDescent="0.25">
      <c r="A33" s="127">
        <f>MAX($A$16:A32)+1</f>
        <v>15</v>
      </c>
      <c r="B33" s="127" t="s">
        <v>76</v>
      </c>
      <c r="C33" s="128" t="s">
        <v>617</v>
      </c>
      <c r="D33" s="129" t="s">
        <v>618</v>
      </c>
      <c r="E33" s="130" t="s">
        <v>208</v>
      </c>
      <c r="F33" s="130"/>
      <c r="G33" s="131" t="s">
        <v>209</v>
      </c>
      <c r="H33" s="280">
        <v>42216</v>
      </c>
      <c r="I33" s="131" t="s">
        <v>130</v>
      </c>
      <c r="J33" s="248"/>
    </row>
    <row r="34" spans="1:10" ht="32.25" thickBot="1" x14ac:dyDescent="0.25">
      <c r="A34" s="127">
        <f>MAX($A$16:A33)+1</f>
        <v>16</v>
      </c>
      <c r="B34" s="127" t="s">
        <v>76</v>
      </c>
      <c r="C34" s="128" t="s">
        <v>619</v>
      </c>
      <c r="D34" s="129" t="s">
        <v>620</v>
      </c>
      <c r="E34" s="130" t="s">
        <v>208</v>
      </c>
      <c r="F34" s="130"/>
      <c r="G34" s="131" t="s">
        <v>209</v>
      </c>
      <c r="H34" s="280">
        <v>42216</v>
      </c>
      <c r="I34" s="131" t="s">
        <v>130</v>
      </c>
      <c r="J34" s="248"/>
    </row>
    <row r="35" spans="1:10" ht="32.25" thickBot="1" x14ac:dyDescent="0.25">
      <c r="A35" s="127">
        <f>MAX($A$16:A34)+1</f>
        <v>17</v>
      </c>
      <c r="B35" s="127" t="s">
        <v>76</v>
      </c>
      <c r="C35" s="128" t="s">
        <v>621</v>
      </c>
      <c r="D35" s="129" t="s">
        <v>861</v>
      </c>
      <c r="E35" s="130" t="s">
        <v>208</v>
      </c>
      <c r="F35" s="130"/>
      <c r="G35" s="131" t="s">
        <v>209</v>
      </c>
      <c r="H35" s="280">
        <v>42216</v>
      </c>
      <c r="I35" s="131" t="s">
        <v>130</v>
      </c>
      <c r="J35" s="248"/>
    </row>
    <row r="36" spans="1:10" ht="32.25" thickBot="1" x14ac:dyDescent="0.25">
      <c r="A36" s="127">
        <f>MAX($A$16:A35)+1</f>
        <v>18</v>
      </c>
      <c r="B36" s="127" t="s">
        <v>76</v>
      </c>
      <c r="C36" s="128" t="s">
        <v>622</v>
      </c>
      <c r="D36" s="129" t="s">
        <v>623</v>
      </c>
      <c r="E36" s="130" t="s">
        <v>208</v>
      </c>
      <c r="F36" s="130"/>
      <c r="G36" s="131" t="s">
        <v>209</v>
      </c>
      <c r="H36" s="280">
        <v>42216</v>
      </c>
      <c r="I36" s="131" t="s">
        <v>130</v>
      </c>
      <c r="J36" s="248"/>
    </row>
    <row r="37" spans="1:10" ht="32.25" thickBot="1" x14ac:dyDescent="0.25">
      <c r="A37" s="127">
        <f>MAX($A$16:A36)+1</f>
        <v>19</v>
      </c>
      <c r="B37" s="127" t="s">
        <v>76</v>
      </c>
      <c r="C37" s="128" t="s">
        <v>624</v>
      </c>
      <c r="D37" s="129" t="s">
        <v>625</v>
      </c>
      <c r="E37" s="130" t="s">
        <v>208</v>
      </c>
      <c r="F37" s="130"/>
      <c r="G37" s="131" t="s">
        <v>209</v>
      </c>
      <c r="H37" s="280">
        <v>42216</v>
      </c>
      <c r="I37" s="131" t="s">
        <v>130</v>
      </c>
      <c r="J37" s="248"/>
    </row>
    <row r="38" spans="1:10" ht="63.75" thickBot="1" x14ac:dyDescent="0.25">
      <c r="A38" s="127">
        <f>MAX($A$16:A37)+1</f>
        <v>20</v>
      </c>
      <c r="B38" s="127" t="s">
        <v>76</v>
      </c>
      <c r="C38" s="128" t="str">
        <f>[1]GD!$E$29</f>
        <v>3.1 Opex cost matrix: Opex</v>
      </c>
      <c r="D38" s="129" t="s">
        <v>626</v>
      </c>
      <c r="E38" s="130" t="s">
        <v>208</v>
      </c>
      <c r="F38" s="130"/>
      <c r="G38" s="131" t="s">
        <v>209</v>
      </c>
      <c r="H38" s="280">
        <v>42216</v>
      </c>
      <c r="I38" s="131" t="s">
        <v>130</v>
      </c>
      <c r="J38" s="248"/>
    </row>
    <row r="39" spans="1:10" ht="21.75" thickBot="1" x14ac:dyDescent="0.25">
      <c r="A39" s="127">
        <f>MAX($A$16:A38)+1</f>
        <v>21</v>
      </c>
      <c r="B39" s="127" t="s">
        <v>76</v>
      </c>
      <c r="C39" s="128" t="s">
        <v>627</v>
      </c>
      <c r="D39" s="129" t="s">
        <v>628</v>
      </c>
      <c r="E39" s="130" t="s">
        <v>208</v>
      </c>
      <c r="F39" s="130"/>
      <c r="G39" s="131" t="s">
        <v>209</v>
      </c>
      <c r="H39" s="280">
        <v>42216</v>
      </c>
      <c r="I39" s="131" t="s">
        <v>130</v>
      </c>
      <c r="J39" s="248"/>
    </row>
    <row r="40" spans="1:10" ht="21.75" thickBot="1" x14ac:dyDescent="0.25">
      <c r="A40" s="127">
        <f>MAX($A$16:A39)+1</f>
        <v>22</v>
      </c>
      <c r="B40" s="127" t="s">
        <v>76</v>
      </c>
      <c r="C40" s="128" t="s">
        <v>629</v>
      </c>
      <c r="D40" s="129" t="s">
        <v>630</v>
      </c>
      <c r="E40" s="130" t="s">
        <v>208</v>
      </c>
      <c r="F40" s="130"/>
      <c r="G40" s="131" t="s">
        <v>209</v>
      </c>
      <c r="H40" s="280">
        <v>42216</v>
      </c>
      <c r="I40" s="131" t="s">
        <v>130</v>
      </c>
      <c r="J40" s="248"/>
    </row>
    <row r="41" spans="1:10" s="339" customFormat="1" ht="33.75" customHeight="1" thickBot="1" x14ac:dyDescent="0.25">
      <c r="A41" s="334">
        <f>MAX($A$16:A40)+1</f>
        <v>23</v>
      </c>
      <c r="B41" s="334" t="s">
        <v>76</v>
      </c>
      <c r="C41" s="326" t="s">
        <v>465</v>
      </c>
      <c r="D41" s="352" t="s">
        <v>1251</v>
      </c>
      <c r="E41" s="335" t="s">
        <v>208</v>
      </c>
      <c r="F41" s="335"/>
      <c r="G41" s="336" t="s">
        <v>209</v>
      </c>
      <c r="H41" s="337">
        <v>42216</v>
      </c>
      <c r="I41" s="336" t="s">
        <v>130</v>
      </c>
      <c r="J41" s="338"/>
    </row>
    <row r="42" spans="1:10" ht="32.25" thickBot="1" x14ac:dyDescent="0.25">
      <c r="A42" s="127">
        <f>MAX($A$16:A41)+1</f>
        <v>24</v>
      </c>
      <c r="B42" s="127" t="s">
        <v>76</v>
      </c>
      <c r="C42" s="128" t="str">
        <f>[1]GD!$E$35</f>
        <v>3.7 Training &amp; Apprentices: Opex</v>
      </c>
      <c r="D42" s="129" t="s">
        <v>207</v>
      </c>
      <c r="E42" s="130" t="s">
        <v>208</v>
      </c>
      <c r="F42" s="130"/>
      <c r="G42" s="131" t="s">
        <v>209</v>
      </c>
      <c r="H42" s="280">
        <v>42216</v>
      </c>
      <c r="I42" s="131" t="s">
        <v>130</v>
      </c>
      <c r="J42" s="248"/>
    </row>
    <row r="43" spans="1:10" ht="21.75" thickBot="1" x14ac:dyDescent="0.25">
      <c r="A43" s="127">
        <f>MAX($A$16:A42)+1</f>
        <v>25</v>
      </c>
      <c r="B43" s="127" t="s">
        <v>76</v>
      </c>
      <c r="C43" s="128" t="s">
        <v>631</v>
      </c>
      <c r="D43" s="129" t="s">
        <v>632</v>
      </c>
      <c r="E43" s="130" t="s">
        <v>208</v>
      </c>
      <c r="F43" s="130"/>
      <c r="G43" s="131" t="s">
        <v>209</v>
      </c>
      <c r="H43" s="280">
        <v>42216</v>
      </c>
      <c r="I43" s="131" t="s">
        <v>130</v>
      </c>
      <c r="J43" s="248"/>
    </row>
    <row r="44" spans="1:10" ht="21.75" thickBot="1" x14ac:dyDescent="0.25">
      <c r="A44" s="127">
        <f>MAX($A$16:A43)+1</f>
        <v>26</v>
      </c>
      <c r="B44" s="127" t="s">
        <v>76</v>
      </c>
      <c r="C44" s="128" t="s">
        <v>633</v>
      </c>
      <c r="D44" s="129" t="s">
        <v>634</v>
      </c>
      <c r="E44" s="130" t="s">
        <v>208</v>
      </c>
      <c r="F44" s="130"/>
      <c r="G44" s="131" t="s">
        <v>209</v>
      </c>
      <c r="H44" s="280">
        <v>42216</v>
      </c>
      <c r="I44" s="131" t="s">
        <v>130</v>
      </c>
      <c r="J44" s="248"/>
    </row>
    <row r="45" spans="1:10" ht="32.25" thickBot="1" x14ac:dyDescent="0.25">
      <c r="A45" s="127">
        <f>MAX($A$16:A44)+1</f>
        <v>27</v>
      </c>
      <c r="B45" s="127" t="s">
        <v>76</v>
      </c>
      <c r="C45" s="128" t="s">
        <v>210</v>
      </c>
      <c r="D45" s="129" t="s">
        <v>211</v>
      </c>
      <c r="E45" s="130" t="s">
        <v>208</v>
      </c>
      <c r="F45" s="130"/>
      <c r="G45" s="131" t="s">
        <v>209</v>
      </c>
      <c r="H45" s="280">
        <v>42216</v>
      </c>
      <c r="I45" s="131" t="s">
        <v>130</v>
      </c>
      <c r="J45" s="248"/>
    </row>
    <row r="46" spans="1:10" ht="32.25" thickBot="1" x14ac:dyDescent="0.25">
      <c r="A46" s="127">
        <f>MAX($A$16:A45)+1</f>
        <v>28</v>
      </c>
      <c r="B46" s="127" t="s">
        <v>76</v>
      </c>
      <c r="C46" s="128" t="s">
        <v>635</v>
      </c>
      <c r="D46" s="129" t="s">
        <v>636</v>
      </c>
      <c r="E46" s="130" t="s">
        <v>208</v>
      </c>
      <c r="F46" s="130"/>
      <c r="G46" s="131" t="s">
        <v>209</v>
      </c>
      <c r="H46" s="280">
        <v>42216</v>
      </c>
      <c r="I46" s="131" t="s">
        <v>130</v>
      </c>
      <c r="J46" s="248"/>
    </row>
    <row r="47" spans="1:10" ht="21.75" thickBot="1" x14ac:dyDescent="0.25">
      <c r="A47" s="127">
        <f>MAX($A$16:A46)+1</f>
        <v>29</v>
      </c>
      <c r="B47" s="127" t="s">
        <v>76</v>
      </c>
      <c r="C47" s="128" t="s">
        <v>212</v>
      </c>
      <c r="D47" s="129" t="s">
        <v>213</v>
      </c>
      <c r="E47" s="130" t="s">
        <v>208</v>
      </c>
      <c r="F47" s="130"/>
      <c r="G47" s="131" t="s">
        <v>209</v>
      </c>
      <c r="H47" s="280">
        <v>42216</v>
      </c>
      <c r="I47" s="131" t="s">
        <v>130</v>
      </c>
      <c r="J47" s="248"/>
    </row>
    <row r="48" spans="1:10" ht="21.75" thickBot="1" x14ac:dyDescent="0.25">
      <c r="A48" s="127">
        <f>MAX($A$16:A47)+1</f>
        <v>30</v>
      </c>
      <c r="B48" s="127" t="s">
        <v>76</v>
      </c>
      <c r="C48" s="128" t="s">
        <v>955</v>
      </c>
      <c r="D48" s="129" t="s">
        <v>956</v>
      </c>
      <c r="E48" s="130" t="s">
        <v>208</v>
      </c>
      <c r="F48" s="130"/>
      <c r="G48" s="131" t="s">
        <v>209</v>
      </c>
      <c r="H48" s="280">
        <v>42216</v>
      </c>
      <c r="I48" s="131" t="s">
        <v>130</v>
      </c>
      <c r="J48" s="248"/>
    </row>
    <row r="49" spans="1:10" ht="21.75" thickBot="1" x14ac:dyDescent="0.25">
      <c r="A49" s="127">
        <f>MAX($A$16:A48)+1</f>
        <v>31</v>
      </c>
      <c r="B49" s="127" t="s">
        <v>76</v>
      </c>
      <c r="C49" s="128" t="s">
        <v>637</v>
      </c>
      <c r="D49" s="129" t="s">
        <v>638</v>
      </c>
      <c r="E49" s="130" t="s">
        <v>208</v>
      </c>
      <c r="F49" s="130"/>
      <c r="G49" s="131" t="s">
        <v>209</v>
      </c>
      <c r="H49" s="280">
        <v>42216</v>
      </c>
      <c r="I49" s="131" t="s">
        <v>130</v>
      </c>
      <c r="J49" s="248"/>
    </row>
    <row r="50" spans="1:10" ht="21.75" thickBot="1" x14ac:dyDescent="0.25">
      <c r="A50" s="127">
        <f>MAX($A$16:A49)+1</f>
        <v>32</v>
      </c>
      <c r="B50" s="127" t="s">
        <v>76</v>
      </c>
      <c r="C50" s="128" t="s">
        <v>639</v>
      </c>
      <c r="D50" s="129" t="s">
        <v>900</v>
      </c>
      <c r="E50" s="130" t="s">
        <v>208</v>
      </c>
      <c r="F50" s="130"/>
      <c r="G50" s="131" t="s">
        <v>209</v>
      </c>
      <c r="H50" s="280">
        <v>42216</v>
      </c>
      <c r="I50" s="131" t="s">
        <v>130</v>
      </c>
      <c r="J50" s="248"/>
    </row>
    <row r="51" spans="1:10" ht="21.75" thickBot="1" x14ac:dyDescent="0.25">
      <c r="A51" s="127">
        <f>MAX($A$16:A50)+1</f>
        <v>33</v>
      </c>
      <c r="B51" s="127" t="s">
        <v>76</v>
      </c>
      <c r="C51" s="128" t="s">
        <v>640</v>
      </c>
      <c r="D51" s="129" t="s">
        <v>901</v>
      </c>
      <c r="E51" s="130" t="s">
        <v>208</v>
      </c>
      <c r="F51" s="130"/>
      <c r="G51" s="131" t="s">
        <v>209</v>
      </c>
      <c r="H51" s="280">
        <v>42216</v>
      </c>
      <c r="I51" s="131" t="s">
        <v>130</v>
      </c>
      <c r="J51" s="248"/>
    </row>
    <row r="52" spans="1:10" ht="21.75" thickBot="1" x14ac:dyDescent="0.25">
      <c r="A52" s="127">
        <f>MAX($A$16:A51)+1</f>
        <v>34</v>
      </c>
      <c r="B52" s="127" t="s">
        <v>76</v>
      </c>
      <c r="C52" s="128" t="s">
        <v>641</v>
      </c>
      <c r="D52" s="129" t="s">
        <v>642</v>
      </c>
      <c r="E52" s="130" t="s">
        <v>208</v>
      </c>
      <c r="F52" s="130"/>
      <c r="G52" s="131" t="s">
        <v>209</v>
      </c>
      <c r="H52" s="280">
        <v>42216</v>
      </c>
      <c r="I52" s="131" t="s">
        <v>130</v>
      </c>
      <c r="J52" s="248"/>
    </row>
    <row r="53" spans="1:10" ht="32.25" thickBot="1" x14ac:dyDescent="0.25">
      <c r="A53" s="127">
        <f>MAX($A$16:A52)+1</f>
        <v>35</v>
      </c>
      <c r="B53" s="127" t="s">
        <v>76</v>
      </c>
      <c r="C53" s="128" t="s">
        <v>643</v>
      </c>
      <c r="D53" s="129" t="s">
        <v>644</v>
      </c>
      <c r="E53" s="130" t="s">
        <v>208</v>
      </c>
      <c r="F53" s="130"/>
      <c r="G53" s="131" t="s">
        <v>209</v>
      </c>
      <c r="H53" s="280">
        <v>42216</v>
      </c>
      <c r="I53" s="131" t="s">
        <v>130</v>
      </c>
      <c r="J53" s="248"/>
    </row>
    <row r="54" spans="1:10" ht="32.25" thickBot="1" x14ac:dyDescent="0.25">
      <c r="A54" s="127">
        <f>MAX($A$16:A53)+1</f>
        <v>36</v>
      </c>
      <c r="B54" s="127" t="s">
        <v>76</v>
      </c>
      <c r="C54" s="128" t="str">
        <f>[1]GD!$E$46</f>
        <v>4.3 LTS, storage &amp; entry: Capex</v>
      </c>
      <c r="D54" s="129" t="s">
        <v>645</v>
      </c>
      <c r="E54" s="130" t="s">
        <v>208</v>
      </c>
      <c r="F54" s="130"/>
      <c r="G54" s="131" t="s">
        <v>209</v>
      </c>
      <c r="H54" s="280">
        <v>42216</v>
      </c>
      <c r="I54" s="131" t="s">
        <v>130</v>
      </c>
      <c r="J54" s="248"/>
    </row>
    <row r="55" spans="1:10" ht="21.75" thickBot="1" x14ac:dyDescent="0.25">
      <c r="A55" s="127">
        <f>MAX($A$16:A54)+1</f>
        <v>37</v>
      </c>
      <c r="B55" s="127" t="s">
        <v>76</v>
      </c>
      <c r="C55" s="128" t="s">
        <v>214</v>
      </c>
      <c r="D55" s="129" t="s">
        <v>215</v>
      </c>
      <c r="E55" s="130" t="s">
        <v>208</v>
      </c>
      <c r="F55" s="130"/>
      <c r="G55" s="131" t="s">
        <v>209</v>
      </c>
      <c r="H55" s="280">
        <v>42216</v>
      </c>
      <c r="I55" s="131" t="s">
        <v>130</v>
      </c>
      <c r="J55" s="248"/>
    </row>
    <row r="56" spans="1:10" ht="21.75" thickBot="1" x14ac:dyDescent="0.25">
      <c r="A56" s="127">
        <f>MAX($A$16:A55)+1</f>
        <v>38</v>
      </c>
      <c r="B56" s="127" t="s">
        <v>76</v>
      </c>
      <c r="C56" s="128" t="str">
        <f>[1]GD!$E$48</f>
        <v>4.5 Governor(Replacement): Capex</v>
      </c>
      <c r="D56" s="128" t="s">
        <v>216</v>
      </c>
      <c r="E56" s="130" t="s">
        <v>208</v>
      </c>
      <c r="F56" s="130"/>
      <c r="G56" s="131" t="s">
        <v>209</v>
      </c>
      <c r="H56" s="280">
        <v>42216</v>
      </c>
      <c r="I56" s="131" t="s">
        <v>130</v>
      </c>
      <c r="J56" s="248"/>
    </row>
    <row r="57" spans="1:10" ht="32.25" thickBot="1" x14ac:dyDescent="0.25">
      <c r="A57" s="127">
        <f>MAX($A$16:A56)+1</f>
        <v>39</v>
      </c>
      <c r="B57" s="127" t="s">
        <v>76</v>
      </c>
      <c r="C57" s="128" t="s">
        <v>646</v>
      </c>
      <c r="D57" s="129" t="s">
        <v>647</v>
      </c>
      <c r="E57" s="130" t="s">
        <v>208</v>
      </c>
      <c r="F57" s="130"/>
      <c r="G57" s="131" t="s">
        <v>209</v>
      </c>
      <c r="H57" s="280">
        <v>42216</v>
      </c>
      <c r="I57" s="131" t="s">
        <v>130</v>
      </c>
      <c r="J57" s="248"/>
    </row>
    <row r="58" spans="1:10" ht="21.75" thickBot="1" x14ac:dyDescent="0.25">
      <c r="A58" s="127">
        <f>MAX($A$16:A57)+1</f>
        <v>40</v>
      </c>
      <c r="B58" s="127" t="s">
        <v>76</v>
      </c>
      <c r="C58" s="128" t="s">
        <v>648</v>
      </c>
      <c r="D58" s="129" t="s">
        <v>649</v>
      </c>
      <c r="E58" s="130" t="s">
        <v>208</v>
      </c>
      <c r="F58" s="130"/>
      <c r="G58" s="131" t="s">
        <v>209</v>
      </c>
      <c r="H58" s="280">
        <v>42216</v>
      </c>
      <c r="I58" s="131" t="s">
        <v>130</v>
      </c>
      <c r="J58" s="248"/>
    </row>
    <row r="59" spans="1:10" ht="21.75" thickBot="1" x14ac:dyDescent="0.25">
      <c r="A59" s="127">
        <f>MAX($A$16:A58)+1</f>
        <v>41</v>
      </c>
      <c r="B59" s="127" t="s">
        <v>76</v>
      </c>
      <c r="C59" s="128" t="s">
        <v>650</v>
      </c>
      <c r="D59" s="129" t="s">
        <v>651</v>
      </c>
      <c r="E59" s="130" t="s">
        <v>208</v>
      </c>
      <c r="F59" s="130"/>
      <c r="G59" s="131" t="s">
        <v>209</v>
      </c>
      <c r="H59" s="280">
        <v>42216</v>
      </c>
      <c r="I59" s="131" t="s">
        <v>130</v>
      </c>
      <c r="J59" s="248"/>
    </row>
    <row r="60" spans="1:10" ht="21.75" thickBot="1" x14ac:dyDescent="0.25">
      <c r="A60" s="127">
        <f>MAX($A$16:A59)+1</f>
        <v>42</v>
      </c>
      <c r="B60" s="127" t="s">
        <v>76</v>
      </c>
      <c r="C60" s="128" t="s">
        <v>652</v>
      </c>
      <c r="D60" s="129" t="s">
        <v>653</v>
      </c>
      <c r="E60" s="130" t="s">
        <v>208</v>
      </c>
      <c r="F60" s="130"/>
      <c r="G60" s="131" t="s">
        <v>209</v>
      </c>
      <c r="H60" s="280">
        <v>42216</v>
      </c>
      <c r="I60" s="131" t="s">
        <v>130</v>
      </c>
      <c r="J60" s="248"/>
    </row>
    <row r="61" spans="1:10" ht="32.25" thickBot="1" x14ac:dyDescent="0.25">
      <c r="A61" s="127">
        <f>MAX($A$16:A60)+1</f>
        <v>43</v>
      </c>
      <c r="B61" s="127" t="s">
        <v>76</v>
      </c>
      <c r="C61" s="128" t="s">
        <v>217</v>
      </c>
      <c r="D61" s="129" t="s">
        <v>218</v>
      </c>
      <c r="E61" s="130" t="s">
        <v>208</v>
      </c>
      <c r="F61" s="130"/>
      <c r="G61" s="131" t="s">
        <v>209</v>
      </c>
      <c r="H61" s="280">
        <v>42216</v>
      </c>
      <c r="I61" s="131" t="s">
        <v>130</v>
      </c>
      <c r="J61" s="248"/>
    </row>
    <row r="62" spans="1:10" ht="32.25" thickBot="1" x14ac:dyDescent="0.25">
      <c r="A62" s="127">
        <f>MAX($A$16:A61)+1</f>
        <v>44</v>
      </c>
      <c r="B62" s="127" t="s">
        <v>76</v>
      </c>
      <c r="C62" s="128" t="s">
        <v>654</v>
      </c>
      <c r="D62" s="129" t="s">
        <v>655</v>
      </c>
      <c r="E62" s="130" t="s">
        <v>208</v>
      </c>
      <c r="F62" s="130"/>
      <c r="G62" s="131" t="s">
        <v>209</v>
      </c>
      <c r="H62" s="280">
        <v>42216</v>
      </c>
      <c r="I62" s="131" t="s">
        <v>130</v>
      </c>
      <c r="J62" s="248"/>
    </row>
    <row r="63" spans="1:10" ht="32.25" thickBot="1" x14ac:dyDescent="0.25">
      <c r="A63" s="127">
        <f>MAX($A$16:A62)+1</f>
        <v>45</v>
      </c>
      <c r="B63" s="127" t="s">
        <v>76</v>
      </c>
      <c r="C63" s="128" t="s">
        <v>656</v>
      </c>
      <c r="D63" s="129" t="s">
        <v>657</v>
      </c>
      <c r="E63" s="130" t="s">
        <v>208</v>
      </c>
      <c r="F63" s="130"/>
      <c r="G63" s="131" t="s">
        <v>209</v>
      </c>
      <c r="H63" s="280">
        <v>42216</v>
      </c>
      <c r="I63" s="131" t="s">
        <v>130</v>
      </c>
      <c r="J63" s="248"/>
    </row>
    <row r="64" spans="1:10" ht="32.25" thickBot="1" x14ac:dyDescent="0.25">
      <c r="A64" s="127">
        <f>MAX($A$16:A63)+1</f>
        <v>46</v>
      </c>
      <c r="B64" s="127" t="s">
        <v>76</v>
      </c>
      <c r="C64" s="128" t="str">
        <f>[1]GD!$E$56</f>
        <v>5.2d Repex diversions: Repex</v>
      </c>
      <c r="D64" s="129" t="s">
        <v>658</v>
      </c>
      <c r="E64" s="130" t="s">
        <v>208</v>
      </c>
      <c r="F64" s="130"/>
      <c r="G64" s="131" t="s">
        <v>209</v>
      </c>
      <c r="H64" s="280">
        <v>42216</v>
      </c>
      <c r="I64" s="131" t="s">
        <v>130</v>
      </c>
      <c r="J64" s="248"/>
    </row>
    <row r="65" spans="1:10" ht="21.75" thickBot="1" x14ac:dyDescent="0.25">
      <c r="A65" s="127">
        <f>MAX($A$16:A64)+1</f>
        <v>47</v>
      </c>
      <c r="B65" s="127" t="s">
        <v>76</v>
      </c>
      <c r="C65" s="128" t="s">
        <v>659</v>
      </c>
      <c r="D65" s="129" t="s">
        <v>660</v>
      </c>
      <c r="E65" s="130" t="s">
        <v>208</v>
      </c>
      <c r="F65" s="130"/>
      <c r="G65" s="131" t="s">
        <v>209</v>
      </c>
      <c r="H65" s="280">
        <v>42216</v>
      </c>
      <c r="I65" s="131" t="s">
        <v>130</v>
      </c>
      <c r="J65" s="248"/>
    </row>
    <row r="66" spans="1:10" ht="53.25" thickBot="1" x14ac:dyDescent="0.25">
      <c r="A66" s="127">
        <f>MAX($A$16:A65)+1</f>
        <v>48</v>
      </c>
      <c r="B66" s="127" t="s">
        <v>76</v>
      </c>
      <c r="C66" s="128" t="s">
        <v>661</v>
      </c>
      <c r="D66" s="129" t="s">
        <v>662</v>
      </c>
      <c r="E66" s="130" t="s">
        <v>208</v>
      </c>
      <c r="F66" s="130"/>
      <c r="G66" s="131" t="s">
        <v>209</v>
      </c>
      <c r="H66" s="280">
        <v>42216</v>
      </c>
      <c r="I66" s="131" t="s">
        <v>130</v>
      </c>
      <c r="J66" s="248"/>
    </row>
    <row r="67" spans="1:10" ht="21.75" thickBot="1" x14ac:dyDescent="0.25">
      <c r="A67" s="127">
        <f>MAX($A$16:A66)+1</f>
        <v>49</v>
      </c>
      <c r="B67" s="127" t="s">
        <v>76</v>
      </c>
      <c r="C67" s="128" t="s">
        <v>663</v>
      </c>
      <c r="D67" s="129" t="s">
        <v>664</v>
      </c>
      <c r="E67" s="130" t="s">
        <v>208</v>
      </c>
      <c r="F67" s="130"/>
      <c r="G67" s="131" t="s">
        <v>209</v>
      </c>
      <c r="H67" s="280">
        <v>42216</v>
      </c>
      <c r="I67" s="131" t="s">
        <v>130</v>
      </c>
      <c r="J67" s="248"/>
    </row>
    <row r="68" spans="1:10" ht="21.75" thickBot="1" x14ac:dyDescent="0.25">
      <c r="A68" s="127">
        <f>MAX($A$16:A67)+1</f>
        <v>50</v>
      </c>
      <c r="B68" s="127" t="s">
        <v>76</v>
      </c>
      <c r="C68" s="128" t="s">
        <v>219</v>
      </c>
      <c r="D68" s="129" t="s">
        <v>220</v>
      </c>
      <c r="E68" s="130" t="s">
        <v>208</v>
      </c>
      <c r="F68" s="130"/>
      <c r="G68" s="131" t="s">
        <v>209</v>
      </c>
      <c r="H68" s="280">
        <v>42216</v>
      </c>
      <c r="I68" s="131" t="s">
        <v>130</v>
      </c>
      <c r="J68" s="248"/>
    </row>
    <row r="69" spans="1:10" ht="21.75" thickBot="1" x14ac:dyDescent="0.25">
      <c r="A69" s="127">
        <f>MAX($A$16:A68)+1</f>
        <v>51</v>
      </c>
      <c r="B69" s="127" t="s">
        <v>76</v>
      </c>
      <c r="C69" s="128" t="s">
        <v>665</v>
      </c>
      <c r="D69" s="129" t="s">
        <v>666</v>
      </c>
      <c r="E69" s="130" t="s">
        <v>208</v>
      </c>
      <c r="F69" s="130"/>
      <c r="G69" s="131" t="s">
        <v>209</v>
      </c>
      <c r="H69" s="280">
        <v>42216</v>
      </c>
      <c r="I69" s="131" t="s">
        <v>130</v>
      </c>
      <c r="J69" s="248"/>
    </row>
    <row r="70" spans="1:10" ht="21.75" thickBot="1" x14ac:dyDescent="0.25">
      <c r="A70" s="127">
        <f>MAX($A$16:A69)+1</f>
        <v>52</v>
      </c>
      <c r="B70" s="127" t="s">
        <v>76</v>
      </c>
      <c r="C70" s="128" t="s">
        <v>667</v>
      </c>
      <c r="D70" s="129" t="s">
        <v>668</v>
      </c>
      <c r="E70" s="130" t="s">
        <v>208</v>
      </c>
      <c r="F70" s="130"/>
      <c r="G70" s="131" t="s">
        <v>209</v>
      </c>
      <c r="H70" s="280">
        <v>42216</v>
      </c>
      <c r="I70" s="131" t="s">
        <v>130</v>
      </c>
      <c r="J70" s="248"/>
    </row>
    <row r="71" spans="1:10" ht="32.25" thickBot="1" x14ac:dyDescent="0.25">
      <c r="A71" s="127">
        <f>MAX($A$16:A70)+1</f>
        <v>53</v>
      </c>
      <c r="B71" s="127" t="s">
        <v>76</v>
      </c>
      <c r="C71" s="128" t="s">
        <v>669</v>
      </c>
      <c r="D71" s="129" t="s">
        <v>670</v>
      </c>
      <c r="E71" s="130" t="s">
        <v>208</v>
      </c>
      <c r="F71" s="130"/>
      <c r="G71" s="131" t="s">
        <v>209</v>
      </c>
      <c r="H71" s="280">
        <v>42216</v>
      </c>
      <c r="I71" s="131" t="s">
        <v>130</v>
      </c>
      <c r="J71" s="248"/>
    </row>
    <row r="72" spans="1:10" ht="32.25" thickBot="1" x14ac:dyDescent="0.25">
      <c r="A72" s="127">
        <f>MAX($A$16:A71)+1</f>
        <v>54</v>
      </c>
      <c r="B72" s="127" t="s">
        <v>76</v>
      </c>
      <c r="C72" s="128" t="str">
        <f>[1]GD!$E$64</f>
        <v>6.2 Network Assets: Network assets</v>
      </c>
      <c r="D72" s="129" t="s">
        <v>221</v>
      </c>
      <c r="E72" s="130" t="s">
        <v>208</v>
      </c>
      <c r="F72" s="130"/>
      <c r="G72" s="131" t="s">
        <v>209</v>
      </c>
      <c r="H72" s="280">
        <v>42216</v>
      </c>
      <c r="I72" s="131" t="s">
        <v>130</v>
      </c>
      <c r="J72" s="248"/>
    </row>
    <row r="73" spans="1:10" ht="21.75" thickBot="1" x14ac:dyDescent="0.25">
      <c r="A73" s="127">
        <f>MAX($A$16:A72)+1</f>
        <v>55</v>
      </c>
      <c r="B73" s="127" t="s">
        <v>76</v>
      </c>
      <c r="C73" s="128" t="str">
        <f>[1]GD!$E$65</f>
        <v>6.3 Capacity&amp;Storage Asset : Network assets</v>
      </c>
      <c r="D73" s="129" t="s">
        <v>671</v>
      </c>
      <c r="E73" s="130" t="s">
        <v>208</v>
      </c>
      <c r="F73" s="130"/>
      <c r="G73" s="131" t="s">
        <v>209</v>
      </c>
      <c r="H73" s="280">
        <v>42216</v>
      </c>
      <c r="I73" s="131" t="s">
        <v>130</v>
      </c>
      <c r="J73" s="248"/>
    </row>
    <row r="74" spans="1:10" ht="21.75" thickBot="1" x14ac:dyDescent="0.25">
      <c r="A74" s="127">
        <f>MAX($A$16:A73)+1</f>
        <v>56</v>
      </c>
      <c r="B74" s="127" t="s">
        <v>76</v>
      </c>
      <c r="C74" s="128" t="s">
        <v>672</v>
      </c>
      <c r="D74" s="129" t="s">
        <v>673</v>
      </c>
      <c r="E74" s="130" t="s">
        <v>208</v>
      </c>
      <c r="F74" s="130"/>
      <c r="G74" s="131" t="s">
        <v>209</v>
      </c>
      <c r="H74" s="280">
        <v>42216</v>
      </c>
      <c r="I74" s="131" t="s">
        <v>130</v>
      </c>
      <c r="J74" s="248"/>
    </row>
    <row r="75" spans="1:10" ht="21.75" thickBot="1" x14ac:dyDescent="0.25">
      <c r="A75" s="127">
        <f>MAX($A$16:A74)+1</f>
        <v>57</v>
      </c>
      <c r="B75" s="127" t="s">
        <v>76</v>
      </c>
      <c r="C75" s="128" t="s">
        <v>674</v>
      </c>
      <c r="D75" s="129" t="s">
        <v>675</v>
      </c>
      <c r="E75" s="130" t="s">
        <v>208</v>
      </c>
      <c r="F75" s="130"/>
      <c r="G75" s="131" t="s">
        <v>209</v>
      </c>
      <c r="H75" s="280">
        <v>42216</v>
      </c>
      <c r="I75" s="131" t="s">
        <v>130</v>
      </c>
      <c r="J75" s="248"/>
    </row>
    <row r="76" spans="1:10" ht="21.75" thickBot="1" x14ac:dyDescent="0.25">
      <c r="A76" s="127">
        <f>MAX($A$16:A75)+1</f>
        <v>58</v>
      </c>
      <c r="B76" s="127" t="s">
        <v>76</v>
      </c>
      <c r="C76" s="128" t="s">
        <v>676</v>
      </c>
      <c r="D76" s="129" t="s">
        <v>677</v>
      </c>
      <c r="E76" s="130" t="s">
        <v>208</v>
      </c>
      <c r="F76" s="130"/>
      <c r="G76" s="131" t="s">
        <v>209</v>
      </c>
      <c r="H76" s="280">
        <v>42216</v>
      </c>
      <c r="I76" s="131" t="s">
        <v>130</v>
      </c>
      <c r="J76" s="248"/>
    </row>
    <row r="77" spans="1:10" ht="21.75" thickBot="1" x14ac:dyDescent="0.25">
      <c r="A77" s="127">
        <f>MAX($A$16:A76)+1</f>
        <v>59</v>
      </c>
      <c r="B77" s="127" t="s">
        <v>76</v>
      </c>
      <c r="C77" s="128" t="s">
        <v>678</v>
      </c>
      <c r="D77" s="129" t="s">
        <v>679</v>
      </c>
      <c r="E77" s="130" t="s">
        <v>208</v>
      </c>
      <c r="F77" s="130"/>
      <c r="G77" s="131" t="s">
        <v>209</v>
      </c>
      <c r="H77" s="280">
        <v>42216</v>
      </c>
      <c r="I77" s="131" t="s">
        <v>130</v>
      </c>
      <c r="J77" s="248"/>
    </row>
    <row r="78" spans="1:10" ht="21.75" thickBot="1" x14ac:dyDescent="0.25">
      <c r="A78" s="127">
        <f>MAX($A$16:A77)+1</f>
        <v>60</v>
      </c>
      <c r="B78" s="127" t="s">
        <v>76</v>
      </c>
      <c r="C78" s="128" t="s">
        <v>222</v>
      </c>
      <c r="D78" s="129" t="s">
        <v>223</v>
      </c>
      <c r="E78" s="130" t="s">
        <v>208</v>
      </c>
      <c r="F78" s="130"/>
      <c r="G78" s="131" t="s">
        <v>209</v>
      </c>
      <c r="H78" s="280">
        <v>42216</v>
      </c>
      <c r="I78" s="131" t="s">
        <v>130</v>
      </c>
      <c r="J78" s="248"/>
    </row>
    <row r="79" spans="1:10" ht="32.25" thickBot="1" x14ac:dyDescent="0.25">
      <c r="A79" s="127">
        <f>MAX($A$16:A78)+1</f>
        <v>61</v>
      </c>
      <c r="B79" s="127" t="s">
        <v>76</v>
      </c>
      <c r="C79" s="128" t="s">
        <v>680</v>
      </c>
      <c r="D79" s="129" t="s">
        <v>681</v>
      </c>
      <c r="E79" s="130" t="s">
        <v>208</v>
      </c>
      <c r="F79" s="130"/>
      <c r="G79" s="131" t="s">
        <v>209</v>
      </c>
      <c r="H79" s="280">
        <v>42216</v>
      </c>
      <c r="I79" s="131" t="s">
        <v>130</v>
      </c>
      <c r="J79" s="248"/>
    </row>
    <row r="80" spans="1:10" ht="21.75" thickBot="1" x14ac:dyDescent="0.25">
      <c r="A80" s="127">
        <f>MAX($A$16:A79)+1</f>
        <v>62</v>
      </c>
      <c r="B80" s="127" t="s">
        <v>224</v>
      </c>
      <c r="C80" s="128" t="str">
        <f>[1]GD!$E$72</f>
        <v>7.4 PREs, Reports and Repairs : Outputs</v>
      </c>
      <c r="D80" s="129" t="s">
        <v>225</v>
      </c>
      <c r="E80" s="130" t="s">
        <v>208</v>
      </c>
      <c r="F80" s="130"/>
      <c r="G80" s="131" t="s">
        <v>209</v>
      </c>
      <c r="H80" s="280">
        <v>42216</v>
      </c>
      <c r="I80" s="131" t="s">
        <v>130</v>
      </c>
      <c r="J80" s="248"/>
    </row>
    <row r="81" spans="1:10" ht="32.25" thickBot="1" x14ac:dyDescent="0.25">
      <c r="A81" s="127">
        <f>MAX($A$16:A80)+1</f>
        <v>63</v>
      </c>
      <c r="B81" s="127" t="s">
        <v>76</v>
      </c>
      <c r="C81" s="128" t="s">
        <v>226</v>
      </c>
      <c r="D81" s="129" t="s">
        <v>227</v>
      </c>
      <c r="E81" s="130" t="s">
        <v>208</v>
      </c>
      <c r="F81" s="130"/>
      <c r="G81" s="131" t="s">
        <v>209</v>
      </c>
      <c r="H81" s="280">
        <v>42216</v>
      </c>
      <c r="I81" s="131" t="s">
        <v>130</v>
      </c>
      <c r="J81" s="248"/>
    </row>
    <row r="82" spans="1:10" ht="32.25" thickBot="1" x14ac:dyDescent="0.25">
      <c r="A82" s="127">
        <f>MAX($A$16:A81)+1</f>
        <v>64</v>
      </c>
      <c r="B82" s="127" t="s">
        <v>76</v>
      </c>
      <c r="C82" s="128" t="s">
        <v>682</v>
      </c>
      <c r="D82" s="129" t="s">
        <v>683</v>
      </c>
      <c r="E82" s="130" t="s">
        <v>208</v>
      </c>
      <c r="F82" s="130"/>
      <c r="G82" s="131" t="s">
        <v>209</v>
      </c>
      <c r="H82" s="280">
        <v>42216</v>
      </c>
      <c r="I82" s="131" t="s">
        <v>130</v>
      </c>
      <c r="J82" s="248"/>
    </row>
    <row r="83" spans="1:10" ht="21.75" thickBot="1" x14ac:dyDescent="0.25">
      <c r="A83" s="127">
        <f>MAX($A$16:A82)+1</f>
        <v>65</v>
      </c>
      <c r="B83" s="127" t="s">
        <v>76</v>
      </c>
      <c r="C83" s="128" t="s">
        <v>684</v>
      </c>
      <c r="D83" s="129" t="s">
        <v>685</v>
      </c>
      <c r="E83" s="130" t="s">
        <v>208</v>
      </c>
      <c r="F83" s="130"/>
      <c r="G83" s="131" t="s">
        <v>209</v>
      </c>
      <c r="H83" s="280">
        <v>42216</v>
      </c>
      <c r="I83" s="131" t="s">
        <v>130</v>
      </c>
      <c r="J83" s="248"/>
    </row>
    <row r="84" spans="1:10" ht="21.75" thickBot="1" x14ac:dyDescent="0.25">
      <c r="A84" s="127">
        <f>MAX($A$16:A83)+1</f>
        <v>66</v>
      </c>
      <c r="B84" s="127" t="s">
        <v>76</v>
      </c>
      <c r="C84" s="128" t="s">
        <v>686</v>
      </c>
      <c r="D84" s="129" t="s">
        <v>687</v>
      </c>
      <c r="E84" s="130" t="s">
        <v>208</v>
      </c>
      <c r="F84" s="130"/>
      <c r="G84" s="131" t="s">
        <v>209</v>
      </c>
      <c r="H84" s="280">
        <v>42216</v>
      </c>
      <c r="I84" s="131" t="s">
        <v>130</v>
      </c>
      <c r="J84" s="248"/>
    </row>
    <row r="85" spans="1:10" ht="21.75" thickBot="1" x14ac:dyDescent="0.25">
      <c r="A85" s="127">
        <f>MAX($A$16:A84)+1</f>
        <v>67</v>
      </c>
      <c r="B85" s="127" t="s">
        <v>76</v>
      </c>
      <c r="C85" s="128" t="str">
        <f>[1]GD!$E$77</f>
        <v>7.9 Innovation rollout mechanis: Outputs</v>
      </c>
      <c r="D85" s="129" t="s">
        <v>688</v>
      </c>
      <c r="E85" s="130" t="s">
        <v>208</v>
      </c>
      <c r="F85" s="130"/>
      <c r="G85" s="131" t="s">
        <v>209</v>
      </c>
      <c r="H85" s="280">
        <v>42216</v>
      </c>
      <c r="I85" s="131" t="s">
        <v>130</v>
      </c>
      <c r="J85" s="248"/>
    </row>
    <row r="86" spans="1:10" ht="21.75" thickBot="1" x14ac:dyDescent="0.25">
      <c r="A86" s="127">
        <f>MAX($A$16:A85)+1</f>
        <v>68</v>
      </c>
      <c r="B86" s="127" t="s">
        <v>76</v>
      </c>
      <c r="C86" s="128" t="str">
        <f>[1]GD!$E$78</f>
        <v>7.10 Network Innovation Allowan: Outputs</v>
      </c>
      <c r="D86" s="129" t="s">
        <v>689</v>
      </c>
      <c r="E86" s="130" t="s">
        <v>208</v>
      </c>
      <c r="F86" s="130"/>
      <c r="G86" s="131" t="s">
        <v>209</v>
      </c>
      <c r="H86" s="280">
        <v>42216</v>
      </c>
      <c r="I86" s="131" t="s">
        <v>130</v>
      </c>
      <c r="J86" s="248"/>
    </row>
    <row r="87" spans="1:10" ht="21.75" thickBot="1" x14ac:dyDescent="0.25">
      <c r="A87" s="127">
        <f>MAX($A$16:A86)+1</f>
        <v>69</v>
      </c>
      <c r="B87" s="127" t="s">
        <v>76</v>
      </c>
      <c r="C87" s="128" t="str">
        <f>[1]GD!$E$79</f>
        <v>7.11 Network Innovation Competi: Outputs</v>
      </c>
      <c r="D87" s="129" t="s">
        <v>690</v>
      </c>
      <c r="E87" s="130" t="s">
        <v>208</v>
      </c>
      <c r="F87" s="130"/>
      <c r="G87" s="131" t="s">
        <v>209</v>
      </c>
      <c r="H87" s="280">
        <v>42216</v>
      </c>
      <c r="I87" s="131" t="s">
        <v>130</v>
      </c>
      <c r="J87" s="248"/>
    </row>
    <row r="88" spans="1:10" ht="21.75" thickBot="1" x14ac:dyDescent="0.25">
      <c r="A88" s="127">
        <f>MAX($A$16:A87)+1</f>
        <v>70</v>
      </c>
      <c r="B88" s="127" t="s">
        <v>76</v>
      </c>
      <c r="C88" s="128" t="str">
        <f>[1]GD!$E$80</f>
        <v>8.1 Customer Complaints: QoS/GSOPs</v>
      </c>
      <c r="D88" s="129" t="s">
        <v>691</v>
      </c>
      <c r="E88" s="130" t="s">
        <v>208</v>
      </c>
      <c r="F88" s="130"/>
      <c r="G88" s="131" t="s">
        <v>209</v>
      </c>
      <c r="H88" s="280">
        <v>42216</v>
      </c>
      <c r="I88" s="131" t="s">
        <v>130</v>
      </c>
      <c r="J88" s="248"/>
    </row>
    <row r="89" spans="1:10" ht="21.75" thickBot="1" x14ac:dyDescent="0.25">
      <c r="A89" s="127">
        <f>MAX($A$16:A88)+1</f>
        <v>71</v>
      </c>
      <c r="B89" s="127" t="s">
        <v>76</v>
      </c>
      <c r="C89" s="128" t="str">
        <f>[1]GD!$E$81</f>
        <v>8.2 Customer Satisfaction Surve: QoS/GSOPs</v>
      </c>
      <c r="D89" s="129" t="s">
        <v>692</v>
      </c>
      <c r="E89" s="130" t="s">
        <v>208</v>
      </c>
      <c r="F89" s="130"/>
      <c r="G89" s="131" t="s">
        <v>209</v>
      </c>
      <c r="H89" s="280">
        <v>42216</v>
      </c>
      <c r="I89" s="131" t="s">
        <v>130</v>
      </c>
      <c r="J89" s="248"/>
    </row>
    <row r="90" spans="1:10" ht="21.75" thickBot="1" x14ac:dyDescent="0.25">
      <c r="A90" s="127">
        <f>MAX($A$16:A89)+1</f>
        <v>72</v>
      </c>
      <c r="B90" s="127" t="s">
        <v>228</v>
      </c>
      <c r="C90" s="128" t="str">
        <f>[1]GD!$E$82</f>
        <v>8.3 Guaranteed Standards : QoS/GSOPs</v>
      </c>
      <c r="D90" s="129" t="s">
        <v>229</v>
      </c>
      <c r="E90" s="130" t="s">
        <v>208</v>
      </c>
      <c r="F90" s="130"/>
      <c r="G90" s="131" t="s">
        <v>209</v>
      </c>
      <c r="H90" s="280">
        <v>42216</v>
      </c>
      <c r="I90" s="131" t="s">
        <v>130</v>
      </c>
      <c r="J90" s="248"/>
    </row>
    <row r="91" spans="1:10" ht="21.75" thickBot="1" x14ac:dyDescent="0.25">
      <c r="A91" s="127">
        <f>MAX($A$16:A90)+1</f>
        <v>73</v>
      </c>
      <c r="B91" s="127" t="s">
        <v>224</v>
      </c>
      <c r="C91" s="128" t="str">
        <f>[1]GD!$E$83</f>
        <v>8.4 Licence Condition D10: QoS/GSOPs</v>
      </c>
      <c r="D91" s="129" t="s">
        <v>693</v>
      </c>
      <c r="E91" s="130" t="s">
        <v>208</v>
      </c>
      <c r="F91" s="130"/>
      <c r="G91" s="131" t="s">
        <v>209</v>
      </c>
      <c r="H91" s="280">
        <v>42216</v>
      </c>
      <c r="I91" s="131" t="s">
        <v>130</v>
      </c>
      <c r="J91" s="248"/>
    </row>
    <row r="92" spans="1:10" ht="32.25" thickBot="1" x14ac:dyDescent="0.25">
      <c r="A92" s="127">
        <f>MAX($A$16:A91)+1</f>
        <v>74</v>
      </c>
      <c r="B92" s="127" t="s">
        <v>224</v>
      </c>
      <c r="C92" s="128" t="str">
        <f>[1]GD!$E$84</f>
        <v>8.5 3rd party &amp; water summary : QoS/GSOPs</v>
      </c>
      <c r="D92" s="129" t="s">
        <v>694</v>
      </c>
      <c r="E92" s="130" t="s">
        <v>208</v>
      </c>
      <c r="F92" s="130"/>
      <c r="G92" s="131" t="s">
        <v>209</v>
      </c>
      <c r="H92" s="280">
        <v>42216</v>
      </c>
      <c r="I92" s="131" t="s">
        <v>130</v>
      </c>
      <c r="J92" s="248"/>
    </row>
    <row r="93" spans="1:10" ht="13.5" thickBot="1" x14ac:dyDescent="0.25">
      <c r="A93" s="127">
        <f>MAX($A$16:A92)+1</f>
        <v>75</v>
      </c>
      <c r="B93" s="141"/>
      <c r="C93" s="142"/>
      <c r="D93" s="142"/>
      <c r="E93" s="141"/>
      <c r="F93" s="141"/>
      <c r="G93" s="142"/>
      <c r="H93" s="279"/>
      <c r="I93" s="143"/>
      <c r="J93" s="247"/>
    </row>
    <row r="94" spans="1:10" ht="21.75" thickBot="1" x14ac:dyDescent="0.25">
      <c r="A94" s="127">
        <f>MAX($A$16:A93)+1</f>
        <v>76</v>
      </c>
      <c r="B94" s="127" t="s">
        <v>76</v>
      </c>
      <c r="C94" s="128" t="s">
        <v>350</v>
      </c>
      <c r="D94" s="129" t="s">
        <v>695</v>
      </c>
      <c r="E94" s="130" t="s">
        <v>208</v>
      </c>
      <c r="F94" s="130"/>
      <c r="G94" s="131" t="s">
        <v>350</v>
      </c>
      <c r="H94" s="280">
        <v>42216</v>
      </c>
      <c r="I94" s="131" t="s">
        <v>130</v>
      </c>
      <c r="J94" s="248"/>
    </row>
    <row r="95" spans="1:10" ht="13.5" thickBot="1" x14ac:dyDescent="0.25">
      <c r="A95" s="127">
        <f>MAX($A$16:A94)+1</f>
        <v>77</v>
      </c>
      <c r="B95" s="141"/>
      <c r="C95" s="142"/>
      <c r="D95" s="142"/>
      <c r="E95" s="141"/>
      <c r="F95" s="141"/>
      <c r="G95" s="142"/>
      <c r="H95" s="279"/>
      <c r="I95" s="143"/>
      <c r="J95" s="247"/>
    </row>
    <row r="96" spans="1:10" ht="13.5" thickBot="1" x14ac:dyDescent="0.25">
      <c r="A96" s="127">
        <f>MAX($A$16:A95)+1</f>
        <v>78</v>
      </c>
      <c r="B96" s="127" t="s">
        <v>230</v>
      </c>
      <c r="C96" s="128" t="s">
        <v>231</v>
      </c>
      <c r="D96" s="131" t="s">
        <v>232</v>
      </c>
      <c r="E96" s="130" t="s">
        <v>198</v>
      </c>
      <c r="F96" s="130"/>
      <c r="G96" s="131"/>
      <c r="H96" s="281"/>
      <c r="I96" s="131" t="s">
        <v>130</v>
      </c>
      <c r="J96" s="248"/>
    </row>
    <row r="97" spans="1:10" ht="32.25" thickBot="1" x14ac:dyDescent="0.25">
      <c r="A97" s="127">
        <f>MAX($A$16:A96)+1</f>
        <v>79</v>
      </c>
      <c r="B97" s="127" t="s">
        <v>696</v>
      </c>
      <c r="C97" s="128" t="s">
        <v>697</v>
      </c>
      <c r="D97" s="131" t="s">
        <v>698</v>
      </c>
      <c r="E97" s="130" t="s">
        <v>198</v>
      </c>
      <c r="F97" s="130"/>
      <c r="G97" s="131"/>
      <c r="H97" s="281"/>
      <c r="I97" s="131" t="s">
        <v>130</v>
      </c>
      <c r="J97" s="248"/>
    </row>
    <row r="98" spans="1:10" ht="13.5" thickBot="1" x14ac:dyDescent="0.25">
      <c r="A98" s="127">
        <f>MAX($A$16:A97)+1</f>
        <v>80</v>
      </c>
      <c r="B98" s="127" t="s">
        <v>518</v>
      </c>
      <c r="C98" s="128" t="s">
        <v>355</v>
      </c>
      <c r="D98" s="131" t="s">
        <v>356</v>
      </c>
      <c r="E98" s="130" t="s">
        <v>198</v>
      </c>
      <c r="F98" s="130"/>
      <c r="G98" s="131"/>
      <c r="H98" s="281">
        <v>42216</v>
      </c>
      <c r="I98" s="131" t="s">
        <v>130</v>
      </c>
      <c r="J98" s="248"/>
    </row>
    <row r="99" spans="1:10" ht="13.5" thickBot="1" x14ac:dyDescent="0.25">
      <c r="A99" s="127">
        <f>MAX($A$16:A98)+1</f>
        <v>81</v>
      </c>
      <c r="B99" s="141"/>
      <c r="C99" s="142"/>
      <c r="D99" s="142"/>
      <c r="E99" s="141"/>
      <c r="F99" s="141"/>
      <c r="G99" s="142"/>
      <c r="H99" s="279"/>
      <c r="I99" s="143"/>
      <c r="J99" s="247"/>
    </row>
    <row r="100" spans="1:10" ht="13.5" thickBot="1" x14ac:dyDescent="0.25">
      <c r="A100" s="127">
        <f>MAX($A$16:A99)+1</f>
        <v>82</v>
      </c>
      <c r="B100" s="127" t="s">
        <v>195</v>
      </c>
      <c r="C100" s="128" t="s">
        <v>196</v>
      </c>
      <c r="D100" s="131" t="s">
        <v>197</v>
      </c>
      <c r="E100" s="130" t="s">
        <v>198</v>
      </c>
      <c r="F100" s="130"/>
      <c r="G100" s="131"/>
      <c r="H100" s="281" t="s">
        <v>872</v>
      </c>
      <c r="I100" s="131" t="s">
        <v>130</v>
      </c>
      <c r="J100" s="248"/>
    </row>
    <row r="101" spans="1:10" ht="13.5" thickBot="1" x14ac:dyDescent="0.25">
      <c r="A101" s="127">
        <f>MAX($A$16:A100)+1</f>
        <v>83</v>
      </c>
      <c r="B101" s="127" t="s">
        <v>520</v>
      </c>
      <c r="C101" s="128" t="s">
        <v>521</v>
      </c>
      <c r="D101" s="131" t="s">
        <v>522</v>
      </c>
      <c r="E101" s="130" t="s">
        <v>198</v>
      </c>
      <c r="F101" s="130"/>
      <c r="G101" s="131"/>
      <c r="H101" s="281">
        <v>42369</v>
      </c>
      <c r="I101" s="131" t="s">
        <v>130</v>
      </c>
      <c r="J101" s="248" t="s">
        <v>771</v>
      </c>
    </row>
    <row r="102" spans="1:10" ht="32.25" thickBot="1" x14ac:dyDescent="0.25">
      <c r="A102" s="127">
        <f>MAX($A$16:A101)+1</f>
        <v>84</v>
      </c>
      <c r="B102" s="127" t="s">
        <v>523</v>
      </c>
      <c r="C102" s="128" t="s">
        <v>124</v>
      </c>
      <c r="D102" s="131" t="s">
        <v>524</v>
      </c>
      <c r="E102" s="130" t="s">
        <v>198</v>
      </c>
      <c r="F102" s="130" t="s">
        <v>353</v>
      </c>
      <c r="G102" s="131"/>
      <c r="H102" s="281">
        <v>42216</v>
      </c>
      <c r="I102" s="131" t="s">
        <v>130</v>
      </c>
      <c r="J102" s="248"/>
    </row>
    <row r="103" spans="1:10" ht="13.5" thickBot="1" x14ac:dyDescent="0.25">
      <c r="A103" s="127">
        <f>MAX($A$16:A102)+1</f>
        <v>85</v>
      </c>
      <c r="B103" s="127" t="s">
        <v>77</v>
      </c>
      <c r="C103" s="128" t="s">
        <v>199</v>
      </c>
      <c r="D103" s="131" t="s">
        <v>200</v>
      </c>
      <c r="E103" s="130" t="s">
        <v>198</v>
      </c>
      <c r="F103" s="130"/>
      <c r="G103" s="131"/>
      <c r="H103" s="281"/>
      <c r="I103" s="131" t="s">
        <v>130</v>
      </c>
      <c r="J103" s="248"/>
    </row>
    <row r="104" spans="1:10" ht="32.25" thickBot="1" x14ac:dyDescent="0.25">
      <c r="A104" s="127">
        <f>MAX($A$16:A103)+1</f>
        <v>86</v>
      </c>
      <c r="B104" s="127" t="s">
        <v>201</v>
      </c>
      <c r="C104" s="128" t="s">
        <v>157</v>
      </c>
      <c r="D104" s="131" t="s">
        <v>71</v>
      </c>
      <c r="E104" s="130" t="s">
        <v>198</v>
      </c>
      <c r="F104" s="130"/>
      <c r="G104" s="131"/>
      <c r="H104" s="281">
        <v>42216</v>
      </c>
      <c r="I104" s="131" t="s">
        <v>130</v>
      </c>
      <c r="J104" s="248"/>
    </row>
    <row r="105" spans="1:10" ht="13.5" thickBot="1" x14ac:dyDescent="0.25">
      <c r="A105" s="127">
        <f>MAX($A$16:A104)+1</f>
        <v>87</v>
      </c>
      <c r="B105" s="127" t="s">
        <v>76</v>
      </c>
      <c r="C105" s="128" t="s">
        <v>359</v>
      </c>
      <c r="D105" s="131" t="s">
        <v>360</v>
      </c>
      <c r="E105" s="130" t="s">
        <v>198</v>
      </c>
      <c r="F105" s="130"/>
      <c r="G105" s="131"/>
      <c r="H105" s="281">
        <v>42216</v>
      </c>
      <c r="I105" s="131" t="s">
        <v>130</v>
      </c>
      <c r="J105" s="248"/>
    </row>
    <row r="106" spans="1:10" ht="32.25" thickBot="1" x14ac:dyDescent="0.25">
      <c r="A106" s="127">
        <f>MAX($A$16:A105)+1</f>
        <v>88</v>
      </c>
      <c r="B106" s="127" t="s">
        <v>76</v>
      </c>
      <c r="C106" s="128" t="s">
        <v>359</v>
      </c>
      <c r="D106" s="131" t="s">
        <v>940</v>
      </c>
      <c r="E106" s="130" t="s">
        <v>198</v>
      </c>
      <c r="F106" s="130"/>
      <c r="G106" s="131"/>
      <c r="H106" s="281" t="s">
        <v>941</v>
      </c>
      <c r="I106" s="134" t="s">
        <v>939</v>
      </c>
      <c r="J106" s="248"/>
    </row>
    <row r="107" spans="1:10" ht="21.75" thickBot="1" x14ac:dyDescent="0.25">
      <c r="A107" s="127">
        <f>MAX($A$16:A106)+1</f>
        <v>89</v>
      </c>
      <c r="B107" s="127" t="s">
        <v>528</v>
      </c>
      <c r="C107" s="128" t="s">
        <v>529</v>
      </c>
      <c r="D107" s="128" t="s">
        <v>530</v>
      </c>
      <c r="E107" s="130" t="s">
        <v>198</v>
      </c>
      <c r="F107" s="130"/>
      <c r="G107" s="134"/>
      <c r="H107" s="281"/>
      <c r="I107" s="131" t="s">
        <v>130</v>
      </c>
      <c r="J107" s="248"/>
    </row>
    <row r="108" spans="1:10" ht="13.5" thickBot="1" x14ac:dyDescent="0.25">
      <c r="A108" s="127">
        <f>MAX($A$16:A107)+1</f>
        <v>90</v>
      </c>
      <c r="B108" s="127" t="s">
        <v>531</v>
      </c>
      <c r="C108" s="128" t="s">
        <v>362</v>
      </c>
      <c r="D108" s="131" t="s">
        <v>869</v>
      </c>
      <c r="E108" s="130" t="s">
        <v>198</v>
      </c>
      <c r="F108" s="130"/>
      <c r="G108" s="131"/>
      <c r="H108" s="281"/>
      <c r="I108" s="131" t="s">
        <v>130</v>
      </c>
      <c r="J108" s="248"/>
    </row>
    <row r="109" spans="1:10" ht="32.25" thickBot="1" x14ac:dyDescent="0.25">
      <c r="A109" s="127">
        <f>MAX($A$16:A108)+1</f>
        <v>91</v>
      </c>
      <c r="B109" s="127" t="s">
        <v>78</v>
      </c>
      <c r="C109" s="128" t="s">
        <v>233</v>
      </c>
      <c r="D109" s="128" t="s">
        <v>234</v>
      </c>
      <c r="E109" s="130" t="s">
        <v>208</v>
      </c>
      <c r="F109" s="130"/>
      <c r="G109" s="131"/>
      <c r="H109" s="281">
        <v>42125</v>
      </c>
      <c r="I109" s="131" t="s">
        <v>130</v>
      </c>
      <c r="J109" s="248"/>
    </row>
    <row r="110" spans="1:10" ht="21.75" thickBot="1" x14ac:dyDescent="0.25">
      <c r="A110" s="127">
        <f>MAX($A$16:A109)+1</f>
        <v>92</v>
      </c>
      <c r="B110" s="127" t="s">
        <v>699</v>
      </c>
      <c r="C110" s="128" t="s">
        <v>700</v>
      </c>
      <c r="D110" s="128" t="s">
        <v>701</v>
      </c>
      <c r="E110" s="130" t="s">
        <v>208</v>
      </c>
      <c r="F110" s="130"/>
      <c r="G110" s="131" t="s">
        <v>702</v>
      </c>
      <c r="H110" s="281"/>
      <c r="I110" s="131" t="s">
        <v>130</v>
      </c>
      <c r="J110" s="248" t="s">
        <v>771</v>
      </c>
    </row>
    <row r="111" spans="1:10" ht="53.25" thickBot="1" x14ac:dyDescent="0.25">
      <c r="A111" s="127">
        <f>MAX($A$16:A110)+1</f>
        <v>93</v>
      </c>
      <c r="B111" s="127" t="s">
        <v>703</v>
      </c>
      <c r="C111" s="128" t="s">
        <v>704</v>
      </c>
      <c r="D111" s="128" t="s">
        <v>705</v>
      </c>
      <c r="E111" s="130" t="s">
        <v>208</v>
      </c>
      <c r="F111" s="130"/>
      <c r="G111" s="134"/>
      <c r="H111" s="281"/>
      <c r="I111" s="131" t="s">
        <v>130</v>
      </c>
      <c r="J111" s="248"/>
    </row>
    <row r="112" spans="1:10" ht="13.5" thickBot="1" x14ac:dyDescent="0.25">
      <c r="A112" s="127">
        <f>MAX($A$16:A111)+1</f>
        <v>94</v>
      </c>
      <c r="B112" s="127" t="s">
        <v>1262</v>
      </c>
      <c r="C112" s="128" t="s">
        <v>973</v>
      </c>
      <c r="D112" s="129" t="s">
        <v>972</v>
      </c>
      <c r="E112" s="130" t="s">
        <v>208</v>
      </c>
      <c r="F112" s="130"/>
      <c r="G112" s="131"/>
      <c r="H112" s="280" t="s">
        <v>1147</v>
      </c>
      <c r="I112" s="131" t="s">
        <v>986</v>
      </c>
      <c r="J112" s="248"/>
    </row>
    <row r="113" spans="1:10" ht="42.75" thickBot="1" x14ac:dyDescent="0.25">
      <c r="A113" s="127">
        <f>MAX($A$16:A112)+1</f>
        <v>95</v>
      </c>
      <c r="B113" s="127" t="s">
        <v>706</v>
      </c>
      <c r="C113" s="128" t="s">
        <v>707</v>
      </c>
      <c r="D113" s="128" t="s">
        <v>708</v>
      </c>
      <c r="E113" s="130" t="s">
        <v>208</v>
      </c>
      <c r="F113" s="130"/>
      <c r="G113" s="134"/>
      <c r="H113" s="281"/>
      <c r="I113" s="131" t="s">
        <v>709</v>
      </c>
      <c r="J113" s="248"/>
    </row>
    <row r="114" spans="1:10" ht="13.5" thickBot="1" x14ac:dyDescent="0.25">
      <c r="A114" s="127">
        <f>MAX($A$16:A113)+1</f>
        <v>96</v>
      </c>
      <c r="B114" s="141"/>
      <c r="C114" s="142"/>
      <c r="D114" s="142"/>
      <c r="E114" s="141"/>
      <c r="F114" s="141"/>
      <c r="G114" s="142"/>
      <c r="H114" s="279"/>
      <c r="I114" s="143"/>
      <c r="J114" s="247"/>
    </row>
    <row r="115" spans="1:10" ht="21.75" thickBot="1" x14ac:dyDescent="0.25">
      <c r="A115" s="127">
        <f>MAX($A$16:A114)+1</f>
        <v>97</v>
      </c>
      <c r="B115" s="127" t="s">
        <v>235</v>
      </c>
      <c r="C115" s="128" t="s">
        <v>236</v>
      </c>
      <c r="D115" s="128" t="s">
        <v>237</v>
      </c>
      <c r="E115" s="130" t="s">
        <v>208</v>
      </c>
      <c r="F115" s="130"/>
      <c r="G115" s="134"/>
      <c r="H115" s="281">
        <v>42216</v>
      </c>
      <c r="I115" s="131" t="s">
        <v>130</v>
      </c>
      <c r="J115" s="248"/>
    </row>
    <row r="116" spans="1:10" ht="21.75" thickBot="1" x14ac:dyDescent="0.25">
      <c r="A116" s="127">
        <f>MAX($A$16:A115)+1</f>
        <v>98</v>
      </c>
      <c r="B116" s="127" t="s">
        <v>710</v>
      </c>
      <c r="C116" s="128" t="s">
        <v>711</v>
      </c>
      <c r="D116" s="128" t="s">
        <v>712</v>
      </c>
      <c r="E116" s="130" t="s">
        <v>208</v>
      </c>
      <c r="F116" s="130"/>
      <c r="G116" s="134"/>
      <c r="H116" s="281" t="s">
        <v>873</v>
      </c>
      <c r="I116" s="131" t="s">
        <v>545</v>
      </c>
      <c r="J116" s="248"/>
    </row>
    <row r="117" spans="1:10" ht="32.25" thickBot="1" x14ac:dyDescent="0.25">
      <c r="A117" s="127">
        <f>MAX($A$16:A116)+1</f>
        <v>99</v>
      </c>
      <c r="B117" s="127" t="s">
        <v>713</v>
      </c>
      <c r="C117" s="128" t="s">
        <v>714</v>
      </c>
      <c r="D117" s="128" t="s">
        <v>862</v>
      </c>
      <c r="E117" s="130" t="s">
        <v>208</v>
      </c>
      <c r="F117" s="130"/>
      <c r="G117" s="134"/>
      <c r="H117" s="281">
        <v>42216</v>
      </c>
      <c r="I117" s="131" t="s">
        <v>130</v>
      </c>
      <c r="J117" s="248"/>
    </row>
    <row r="118" spans="1:10" ht="32.25" thickBot="1" x14ac:dyDescent="0.25">
      <c r="A118" s="127">
        <f>MAX($A$16:A117)+1</f>
        <v>100</v>
      </c>
      <c r="B118" s="127" t="s">
        <v>715</v>
      </c>
      <c r="C118" s="128" t="s">
        <v>714</v>
      </c>
      <c r="D118" s="128" t="s">
        <v>716</v>
      </c>
      <c r="E118" s="130" t="s">
        <v>208</v>
      </c>
      <c r="F118" s="130" t="s">
        <v>717</v>
      </c>
      <c r="G118" s="134"/>
      <c r="H118" s="281">
        <v>42216</v>
      </c>
      <c r="I118" s="131" t="s">
        <v>130</v>
      </c>
      <c r="J118" s="248"/>
    </row>
    <row r="119" spans="1:10" ht="42.75" thickBot="1" x14ac:dyDescent="0.25">
      <c r="A119" s="353">
        <f>MAX($A$16:A118)+1</f>
        <v>101</v>
      </c>
      <c r="B119" s="353" t="s">
        <v>1263</v>
      </c>
      <c r="C119" s="354" t="s">
        <v>1264</v>
      </c>
      <c r="D119" s="355" t="s">
        <v>1265</v>
      </c>
      <c r="E119" s="356" t="s">
        <v>208</v>
      </c>
      <c r="F119" s="356"/>
      <c r="G119" s="357" t="s">
        <v>1266</v>
      </c>
      <c r="H119" s="358" t="s">
        <v>810</v>
      </c>
      <c r="I119" s="357"/>
      <c r="J119" s="359"/>
    </row>
    <row r="120" spans="1:10" ht="21.75" thickBot="1" x14ac:dyDescent="0.25">
      <c r="A120" s="127">
        <f>MAX($A$16:A118)+1</f>
        <v>101</v>
      </c>
      <c r="B120" s="127" t="s">
        <v>718</v>
      </c>
      <c r="C120" s="128" t="s">
        <v>719</v>
      </c>
      <c r="D120" s="128" t="s">
        <v>411</v>
      </c>
      <c r="E120" s="130" t="s">
        <v>208</v>
      </c>
      <c r="F120" s="130"/>
      <c r="G120" s="134"/>
      <c r="H120" s="281">
        <v>44408</v>
      </c>
      <c r="I120" s="131" t="s">
        <v>412</v>
      </c>
      <c r="J120" s="248"/>
    </row>
    <row r="121" spans="1:10" ht="13.5" thickBot="1" x14ac:dyDescent="0.25">
      <c r="A121" s="127">
        <f>MAX($A$16:A120)+1</f>
        <v>102</v>
      </c>
      <c r="B121" s="141"/>
      <c r="C121" s="142"/>
      <c r="D121" s="142"/>
      <c r="E121" s="141"/>
      <c r="F121" s="141"/>
      <c r="G121" s="142"/>
      <c r="H121" s="279"/>
      <c r="I121" s="143"/>
      <c r="J121" s="247"/>
    </row>
    <row r="122" spans="1:10" ht="13.5" thickBot="1" x14ac:dyDescent="0.25">
      <c r="A122" s="127">
        <f>MAX($A$16:A121)+1</f>
        <v>103</v>
      </c>
      <c r="B122" s="127" t="s">
        <v>594</v>
      </c>
      <c r="C122" s="128" t="s">
        <v>457</v>
      </c>
      <c r="D122" s="128" t="s">
        <v>458</v>
      </c>
      <c r="E122" s="130" t="s">
        <v>198</v>
      </c>
      <c r="F122" s="130"/>
      <c r="G122" s="131"/>
      <c r="H122" s="281" t="s">
        <v>459</v>
      </c>
      <c r="I122" s="131" t="s">
        <v>130</v>
      </c>
      <c r="J122" s="248"/>
    </row>
    <row r="123" spans="1:10" ht="13.5" thickBot="1" x14ac:dyDescent="0.25">
      <c r="A123" s="127">
        <f>MAX($A$16:A122)+1</f>
        <v>104</v>
      </c>
      <c r="B123" s="274" t="s">
        <v>838</v>
      </c>
      <c r="C123" s="156"/>
      <c r="D123" s="156"/>
      <c r="E123" s="155"/>
      <c r="F123" s="155"/>
      <c r="G123" s="156"/>
      <c r="H123" s="278"/>
      <c r="I123" s="261"/>
      <c r="J123" s="246"/>
    </row>
    <row r="124" spans="1:10" ht="13.5" thickBot="1" x14ac:dyDescent="0.25">
      <c r="A124" s="127">
        <f>MAX($A$16:A123)+1</f>
        <v>105</v>
      </c>
      <c r="B124" s="141"/>
      <c r="C124" s="142"/>
      <c r="D124" s="142"/>
      <c r="E124" s="141"/>
      <c r="F124" s="141"/>
      <c r="G124" s="142"/>
      <c r="H124" s="279"/>
      <c r="I124" s="143"/>
      <c r="J124" s="247"/>
    </row>
    <row r="125" spans="1:10" s="71" customFormat="1" ht="13.5" thickBot="1" x14ac:dyDescent="0.25">
      <c r="A125" s="127">
        <f>MAX($A$16:A124)+1</f>
        <v>106</v>
      </c>
      <c r="B125" s="127" t="s">
        <v>525</v>
      </c>
      <c r="C125" s="128" t="s">
        <v>358</v>
      </c>
      <c r="D125" s="131" t="s">
        <v>526</v>
      </c>
      <c r="E125" s="130" t="s">
        <v>198</v>
      </c>
      <c r="F125" s="130"/>
      <c r="G125" s="131"/>
      <c r="H125" s="282"/>
      <c r="I125" s="265" t="s">
        <v>805</v>
      </c>
      <c r="J125" s="200"/>
    </row>
    <row r="126" spans="1:10" s="71" customFormat="1" ht="13.5" thickBot="1" x14ac:dyDescent="0.25">
      <c r="A126" s="127">
        <f>MAX($A$16:A125)+1</f>
        <v>107</v>
      </c>
      <c r="B126" s="262" t="s">
        <v>820</v>
      </c>
      <c r="C126" s="264" t="s">
        <v>792</v>
      </c>
      <c r="D126" s="263"/>
      <c r="E126" s="262" t="s">
        <v>208</v>
      </c>
      <c r="F126" s="263"/>
      <c r="G126" s="263"/>
      <c r="H126" s="282"/>
      <c r="I126" s="265">
        <v>2016</v>
      </c>
      <c r="J126" s="200"/>
    </row>
    <row r="127" spans="1:10" s="71" customFormat="1" ht="21.75" thickBot="1" x14ac:dyDescent="0.25">
      <c r="A127" s="127">
        <f>MAX($A$16:A126)+1</f>
        <v>108</v>
      </c>
      <c r="B127" s="262" t="s">
        <v>821</v>
      </c>
      <c r="C127" s="264" t="s">
        <v>783</v>
      </c>
      <c r="D127" s="263" t="s">
        <v>830</v>
      </c>
      <c r="E127" s="262" t="s">
        <v>208</v>
      </c>
      <c r="F127" s="263"/>
      <c r="G127" s="263"/>
      <c r="H127" s="282"/>
      <c r="I127" s="265" t="s">
        <v>823</v>
      </c>
      <c r="J127" s="200"/>
    </row>
    <row r="128" spans="1:10" s="71" customFormat="1" ht="13.5" thickBot="1" x14ac:dyDescent="0.25">
      <c r="A128" s="127">
        <f>MAX($A$16:A127)+1</f>
        <v>109</v>
      </c>
      <c r="B128" s="262" t="s">
        <v>821</v>
      </c>
      <c r="C128" s="264" t="s">
        <v>783</v>
      </c>
      <c r="D128" s="263" t="s">
        <v>826</v>
      </c>
      <c r="E128" s="262" t="s">
        <v>208</v>
      </c>
      <c r="F128" s="263"/>
      <c r="G128" s="263"/>
      <c r="H128" s="282"/>
      <c r="I128" s="265" t="s">
        <v>810</v>
      </c>
      <c r="J128" s="200"/>
    </row>
    <row r="129" spans="1:10" s="71" customFormat="1" ht="13.5" thickBot="1" x14ac:dyDescent="0.25">
      <c r="A129" s="127">
        <f>MAX($A$16:A128)+1</f>
        <v>110</v>
      </c>
      <c r="B129" s="262" t="s">
        <v>821</v>
      </c>
      <c r="C129" s="264" t="s">
        <v>783</v>
      </c>
      <c r="D129" s="263" t="s">
        <v>827</v>
      </c>
      <c r="E129" s="262" t="s">
        <v>208</v>
      </c>
      <c r="F129" s="263"/>
      <c r="G129" s="263"/>
      <c r="H129" s="282"/>
      <c r="I129" s="265" t="s">
        <v>810</v>
      </c>
      <c r="J129" s="200"/>
    </row>
    <row r="130" spans="1:10" s="71" customFormat="1" ht="13.5" thickBot="1" x14ac:dyDescent="0.25">
      <c r="A130" s="127">
        <f>MAX($A$16:A129)+1</f>
        <v>111</v>
      </c>
      <c r="B130" s="262" t="s">
        <v>821</v>
      </c>
      <c r="C130" s="264" t="s">
        <v>783</v>
      </c>
      <c r="D130" s="263" t="s">
        <v>828</v>
      </c>
      <c r="E130" s="262" t="s">
        <v>208</v>
      </c>
      <c r="F130" s="263"/>
      <c r="G130" s="263"/>
      <c r="H130" s="282"/>
      <c r="I130" s="265" t="s">
        <v>810</v>
      </c>
      <c r="J130" s="200"/>
    </row>
    <row r="131" spans="1:10" s="71" customFormat="1" ht="13.5" thickBot="1" x14ac:dyDescent="0.25">
      <c r="A131" s="127">
        <f>MAX($A$16:A130)+1</f>
        <v>112</v>
      </c>
      <c r="B131" s="262" t="s">
        <v>821</v>
      </c>
      <c r="C131" s="264" t="s">
        <v>783</v>
      </c>
      <c r="D131" s="263" t="s">
        <v>829</v>
      </c>
      <c r="E131" s="262" t="s">
        <v>208</v>
      </c>
      <c r="F131" s="263"/>
      <c r="G131" s="263"/>
      <c r="H131" s="282"/>
      <c r="I131" s="265" t="s">
        <v>810</v>
      </c>
      <c r="J131" s="200"/>
    </row>
    <row r="132" spans="1:10" s="71" customFormat="1" ht="13.5" thickBot="1" x14ac:dyDescent="0.25">
      <c r="A132" s="127">
        <f>MAX($A$16:A131)+1</f>
        <v>113</v>
      </c>
      <c r="B132" s="262" t="s">
        <v>416</v>
      </c>
      <c r="C132" s="264" t="s">
        <v>784</v>
      </c>
      <c r="D132" s="263" t="s">
        <v>811</v>
      </c>
      <c r="E132" s="262" t="s">
        <v>208</v>
      </c>
      <c r="F132" s="263"/>
      <c r="G132" s="263"/>
      <c r="H132" s="282"/>
      <c r="I132" s="265" t="s">
        <v>823</v>
      </c>
      <c r="J132" s="200"/>
    </row>
    <row r="133" spans="1:10" s="71" customFormat="1" ht="13.5" thickBot="1" x14ac:dyDescent="0.25">
      <c r="A133" s="127">
        <f>MAX($A$16:A132)+1</f>
        <v>114</v>
      </c>
      <c r="B133" s="262" t="s">
        <v>804</v>
      </c>
      <c r="C133" s="264" t="s">
        <v>801</v>
      </c>
      <c r="D133" s="263" t="s">
        <v>802</v>
      </c>
      <c r="E133" s="262" t="s">
        <v>208</v>
      </c>
      <c r="F133" s="263"/>
      <c r="G133" s="263"/>
      <c r="H133" s="282"/>
      <c r="I133" s="265" t="s">
        <v>823</v>
      </c>
      <c r="J133" s="200"/>
    </row>
    <row r="134" spans="1:10" s="71" customFormat="1" ht="13.5" thickBot="1" x14ac:dyDescent="0.25">
      <c r="A134" s="127">
        <f>MAX($A$16:A133)+1</f>
        <v>115</v>
      </c>
      <c r="B134" s="262"/>
      <c r="C134" s="264" t="s">
        <v>822</v>
      </c>
      <c r="D134" s="263" t="s">
        <v>819</v>
      </c>
      <c r="E134" s="262" t="s">
        <v>208</v>
      </c>
      <c r="F134" s="263"/>
      <c r="G134" s="263"/>
      <c r="H134" s="282"/>
      <c r="I134" s="265" t="s">
        <v>823</v>
      </c>
      <c r="J134" s="200"/>
    </row>
    <row r="135" spans="1:10" ht="13.5" thickBot="1" x14ac:dyDescent="0.25">
      <c r="A135" s="127">
        <f>MAX($A$16:A134)+1</f>
        <v>116</v>
      </c>
      <c r="B135" s="262"/>
      <c r="C135" s="264" t="s">
        <v>831</v>
      </c>
      <c r="D135" s="263"/>
      <c r="E135" s="262" t="s">
        <v>208</v>
      </c>
      <c r="F135" s="263"/>
      <c r="G135" s="263"/>
      <c r="H135" s="282"/>
      <c r="I135" s="265" t="s">
        <v>823</v>
      </c>
      <c r="J135" s="200"/>
    </row>
    <row r="136" spans="1:10" ht="13.5" thickBot="1" x14ac:dyDescent="0.25">
      <c r="A136" s="127">
        <f>MAX($A$16:A135)+1</f>
        <v>117</v>
      </c>
      <c r="B136" s="141"/>
      <c r="C136" s="142"/>
      <c r="D136" s="142"/>
      <c r="E136" s="141"/>
      <c r="F136" s="141"/>
      <c r="G136" s="142"/>
      <c r="H136" s="279"/>
      <c r="I136" s="143"/>
      <c r="J136" s="247"/>
    </row>
    <row r="137" spans="1:10" ht="13.5" thickBot="1" x14ac:dyDescent="0.25">
      <c r="A137" s="127">
        <f>MAX($A$16:A136)+1</f>
        <v>118</v>
      </c>
      <c r="B137" s="199"/>
      <c r="C137" s="200"/>
      <c r="D137" s="200"/>
      <c r="E137" s="199"/>
      <c r="F137" s="199"/>
      <c r="G137" s="199"/>
      <c r="H137" s="283"/>
      <c r="I137" s="199"/>
      <c r="J137" s="201"/>
    </row>
    <row r="138" spans="1:10" ht="13.5" thickBot="1" x14ac:dyDescent="0.25">
      <c r="A138" s="127">
        <f>MAX($A$16:A137)+1</f>
        <v>119</v>
      </c>
      <c r="B138" s="199"/>
      <c r="C138" s="200"/>
      <c r="D138" s="200"/>
      <c r="E138" s="199"/>
      <c r="F138" s="199"/>
      <c r="G138" s="199"/>
      <c r="H138" s="283"/>
      <c r="I138" s="199"/>
      <c r="J138" s="201"/>
    </row>
    <row r="139" spans="1:10" ht="13.5" thickBot="1" x14ac:dyDescent="0.25">
      <c r="A139" s="127">
        <f>MAX($A$16:A138)+1</f>
        <v>120</v>
      </c>
      <c r="B139" s="199"/>
      <c r="C139" s="200"/>
      <c r="D139" s="200"/>
      <c r="E139" s="199"/>
      <c r="F139" s="199"/>
      <c r="G139" s="199"/>
      <c r="H139" s="283"/>
      <c r="I139" s="199"/>
      <c r="J139" s="201"/>
    </row>
    <row r="140" spans="1:10" ht="13.5" thickBot="1" x14ac:dyDescent="0.25">
      <c r="A140" s="127">
        <f>MAX($A$16:A139)+1</f>
        <v>121</v>
      </c>
      <c r="B140" s="199"/>
      <c r="C140" s="200"/>
      <c r="D140" s="200"/>
      <c r="E140" s="199"/>
      <c r="F140" s="199"/>
      <c r="G140" s="199"/>
      <c r="H140" s="283"/>
      <c r="I140" s="199"/>
      <c r="J140" s="201"/>
    </row>
    <row r="141" spans="1:10" ht="13.5" thickBot="1" x14ac:dyDescent="0.25">
      <c r="A141" s="127">
        <f>MAX($A$16:A140)+1</f>
        <v>122</v>
      </c>
      <c r="B141" s="199"/>
      <c r="C141" s="200"/>
      <c r="D141" s="200"/>
      <c r="E141" s="199"/>
      <c r="F141" s="199"/>
      <c r="G141" s="199"/>
      <c r="H141" s="283"/>
      <c r="I141" s="199"/>
      <c r="J141" s="201"/>
    </row>
    <row r="142" spans="1:10" ht="13.5" thickBot="1" x14ac:dyDescent="0.25">
      <c r="A142" s="127">
        <f>MAX($A$16:A141)+1</f>
        <v>123</v>
      </c>
      <c r="B142" s="199"/>
      <c r="C142" s="200"/>
      <c r="D142" s="200"/>
      <c r="E142" s="199"/>
      <c r="F142" s="199"/>
      <c r="G142" s="199"/>
      <c r="H142" s="283"/>
      <c r="I142" s="199"/>
      <c r="J142" s="201"/>
    </row>
    <row r="143" spans="1:10" ht="13.5" thickBot="1" x14ac:dyDescent="0.25">
      <c r="A143" s="127">
        <f>MAX($A$16:A142)+1</f>
        <v>124</v>
      </c>
      <c r="B143" s="199"/>
      <c r="C143" s="200"/>
      <c r="D143" s="200"/>
      <c r="E143" s="199"/>
      <c r="F143" s="199"/>
      <c r="G143" s="199"/>
      <c r="H143" s="283"/>
      <c r="I143" s="199"/>
      <c r="J143" s="201"/>
    </row>
    <row r="144" spans="1:10" ht="13.5" thickBot="1" x14ac:dyDescent="0.25">
      <c r="A144" s="127">
        <f>MAX($A$16:A143)+1</f>
        <v>125</v>
      </c>
      <c r="B144" s="199"/>
      <c r="C144" s="200"/>
      <c r="D144" s="200"/>
      <c r="E144" s="199"/>
      <c r="F144" s="199"/>
      <c r="G144" s="199"/>
      <c r="H144" s="283"/>
      <c r="I144" s="199"/>
      <c r="J144" s="201"/>
    </row>
    <row r="145" spans="1:10" ht="13.5" thickBot="1" x14ac:dyDescent="0.25">
      <c r="A145" s="127">
        <f>MAX($A$16:A144)+1</f>
        <v>126</v>
      </c>
      <c r="B145" s="199"/>
      <c r="C145" s="200"/>
      <c r="D145" s="200"/>
      <c r="E145" s="199"/>
      <c r="F145" s="199"/>
      <c r="G145" s="199"/>
      <c r="H145" s="283"/>
      <c r="I145" s="199"/>
      <c r="J145" s="201"/>
    </row>
    <row r="146" spans="1:10" ht="13.5" thickBot="1" x14ac:dyDescent="0.25">
      <c r="A146" s="127">
        <f>MAX($A$16:A145)+1</f>
        <v>127</v>
      </c>
      <c r="B146" s="199"/>
      <c r="C146" s="200"/>
      <c r="D146" s="200"/>
      <c r="E146" s="199"/>
      <c r="F146" s="199"/>
      <c r="G146" s="199"/>
      <c r="H146" s="283"/>
      <c r="I146" s="199"/>
      <c r="J146" s="201"/>
    </row>
    <row r="147" spans="1:10" ht="13.5" thickBot="1" x14ac:dyDescent="0.25">
      <c r="A147" s="127">
        <f>MAX($A$16:A146)+1</f>
        <v>128</v>
      </c>
      <c r="B147" s="199"/>
      <c r="C147" s="200"/>
      <c r="D147" s="200"/>
      <c r="E147" s="199"/>
      <c r="F147" s="199"/>
      <c r="G147" s="199"/>
      <c r="H147" s="283"/>
      <c r="I147" s="199"/>
      <c r="J147" s="201"/>
    </row>
    <row r="148" spans="1:10" ht="13.5" thickBot="1" x14ac:dyDescent="0.25">
      <c r="A148" s="127">
        <f>MAX($A$16:A147)+1</f>
        <v>129</v>
      </c>
      <c r="B148" s="199"/>
      <c r="C148" s="200"/>
      <c r="D148" s="200"/>
      <c r="E148" s="199"/>
      <c r="F148" s="199"/>
      <c r="G148" s="199"/>
      <c r="H148" s="283"/>
      <c r="I148" s="199"/>
      <c r="J148" s="201"/>
    </row>
    <row r="149" spans="1:10" ht="13.5" thickBot="1" x14ac:dyDescent="0.25">
      <c r="A149" s="127">
        <f>MAX($A$16:A148)+1</f>
        <v>130</v>
      </c>
      <c r="B149" s="199"/>
      <c r="C149" s="200"/>
      <c r="D149" s="200"/>
      <c r="E149" s="199"/>
      <c r="F149" s="199"/>
      <c r="G149" s="199"/>
      <c r="H149" s="283"/>
      <c r="I149" s="199"/>
      <c r="J149" s="201"/>
    </row>
    <row r="150" spans="1:10" ht="13.5" thickBot="1" x14ac:dyDescent="0.25">
      <c r="A150" s="127">
        <f>MAX($A$16:A149)+1</f>
        <v>131</v>
      </c>
      <c r="B150" s="199"/>
      <c r="C150" s="200"/>
      <c r="D150" s="200"/>
      <c r="E150" s="199"/>
      <c r="F150" s="199"/>
      <c r="G150" s="199"/>
      <c r="H150" s="283"/>
      <c r="I150" s="199"/>
      <c r="J150" s="201"/>
    </row>
    <row r="151" spans="1:10" ht="13.5" thickBot="1" x14ac:dyDescent="0.25">
      <c r="A151" s="127">
        <f>MAX($A$16:A150)+1</f>
        <v>132</v>
      </c>
      <c r="B151" s="199"/>
      <c r="C151" s="200"/>
      <c r="D151" s="200"/>
      <c r="E151" s="199"/>
      <c r="F151" s="199"/>
      <c r="G151" s="199"/>
      <c r="H151" s="283"/>
      <c r="I151" s="199"/>
      <c r="J151" s="201"/>
    </row>
    <row r="152" spans="1:10" ht="13.5" thickBot="1" x14ac:dyDescent="0.25">
      <c r="A152" s="127">
        <f>MAX($A$16:A151)+1</f>
        <v>133</v>
      </c>
      <c r="B152" s="199"/>
      <c r="C152" s="200"/>
      <c r="D152" s="200"/>
      <c r="E152" s="199"/>
      <c r="F152" s="199"/>
      <c r="G152" s="199"/>
      <c r="H152" s="283"/>
      <c r="I152" s="199"/>
      <c r="J152" s="201"/>
    </row>
    <row r="153" spans="1:10" ht="13.5" thickBot="1" x14ac:dyDescent="0.25">
      <c r="A153" s="127">
        <f>MAX($A$16:A152)+1</f>
        <v>134</v>
      </c>
      <c r="B153" s="199"/>
      <c r="C153" s="200"/>
      <c r="D153" s="200"/>
      <c r="E153" s="199"/>
      <c r="F153" s="199"/>
      <c r="G153" s="199"/>
      <c r="H153" s="283"/>
      <c r="I153" s="199"/>
      <c r="J153" s="201"/>
    </row>
    <row r="154" spans="1:10" ht="13.5" thickBot="1" x14ac:dyDescent="0.25">
      <c r="A154" s="127">
        <f>MAX($A$16:A153)+1</f>
        <v>135</v>
      </c>
      <c r="B154" s="199"/>
      <c r="C154" s="200"/>
      <c r="D154" s="200"/>
      <c r="E154" s="199"/>
      <c r="F154" s="199"/>
      <c r="G154" s="199"/>
      <c r="H154" s="283"/>
      <c r="I154" s="199"/>
      <c r="J154" s="201"/>
    </row>
    <row r="155" spans="1:10" ht="13.5" thickBot="1" x14ac:dyDescent="0.25">
      <c r="A155" s="127">
        <f>MAX($A$16:A154)+1</f>
        <v>136</v>
      </c>
      <c r="B155" s="199"/>
      <c r="C155" s="200"/>
      <c r="D155" s="200"/>
      <c r="E155" s="199"/>
      <c r="F155" s="199"/>
      <c r="G155" s="199"/>
      <c r="H155" s="283"/>
      <c r="I155" s="199"/>
      <c r="J155" s="201"/>
    </row>
    <row r="156" spans="1:10" ht="13.5" thickBot="1" x14ac:dyDescent="0.25">
      <c r="A156" s="127">
        <f>MAX($A$16:A155)+1</f>
        <v>137</v>
      </c>
      <c r="B156" s="199"/>
      <c r="C156" s="200"/>
      <c r="D156" s="200"/>
      <c r="E156" s="199"/>
      <c r="F156" s="199"/>
      <c r="G156" s="199"/>
      <c r="H156" s="283"/>
      <c r="I156" s="199"/>
      <c r="J156" s="201"/>
    </row>
    <row r="157" spans="1:10" ht="13.5" thickBot="1" x14ac:dyDescent="0.25">
      <c r="A157" s="127">
        <f>MAX($A$16:A156)+1</f>
        <v>138</v>
      </c>
      <c r="B157" s="199"/>
      <c r="C157" s="200"/>
      <c r="D157" s="200"/>
      <c r="E157" s="199"/>
      <c r="F157" s="199"/>
      <c r="G157" s="199"/>
      <c r="H157" s="283"/>
      <c r="I157" s="199"/>
      <c r="J157" s="201"/>
    </row>
    <row r="158" spans="1:10" ht="13.5" thickBot="1" x14ac:dyDescent="0.25">
      <c r="A158" s="127">
        <f>MAX($A$16:A157)+1</f>
        <v>139</v>
      </c>
      <c r="B158" s="199"/>
      <c r="C158" s="200"/>
      <c r="D158" s="200"/>
      <c r="E158" s="199"/>
      <c r="F158" s="199"/>
      <c r="G158" s="199"/>
      <c r="H158" s="283"/>
      <c r="I158" s="199"/>
      <c r="J158" s="201"/>
    </row>
    <row r="159" spans="1:10" ht="13.5" thickBot="1" x14ac:dyDescent="0.25">
      <c r="A159" s="127">
        <f>MAX($A$16:A158)+1</f>
        <v>140</v>
      </c>
      <c r="B159" s="199"/>
      <c r="C159" s="200"/>
      <c r="D159" s="200"/>
      <c r="E159" s="199"/>
      <c r="F159" s="199"/>
      <c r="G159" s="199"/>
      <c r="H159" s="283"/>
      <c r="I159" s="199"/>
      <c r="J159" s="201"/>
    </row>
    <row r="160" spans="1:10" ht="13.5" thickBot="1" x14ac:dyDescent="0.25">
      <c r="A160" s="127">
        <f>MAX($A$16:A159)+1</f>
        <v>141</v>
      </c>
      <c r="B160" s="199"/>
      <c r="C160" s="200"/>
      <c r="D160" s="200"/>
      <c r="E160" s="199"/>
      <c r="F160" s="199"/>
      <c r="G160" s="199"/>
      <c r="H160" s="283"/>
      <c r="I160" s="199"/>
      <c r="J160" s="201"/>
    </row>
    <row r="161" spans="1:10" ht="13.5" thickBot="1" x14ac:dyDescent="0.25">
      <c r="A161" s="127">
        <f>MAX($A$16:A160)+1</f>
        <v>142</v>
      </c>
      <c r="B161" s="199"/>
      <c r="C161" s="200"/>
      <c r="D161" s="200"/>
      <c r="E161" s="199"/>
      <c r="F161" s="199"/>
      <c r="G161" s="199"/>
      <c r="H161" s="283"/>
      <c r="I161" s="199"/>
      <c r="J161" s="201"/>
    </row>
    <row r="162" spans="1:10" ht="13.5" thickBot="1" x14ac:dyDescent="0.25">
      <c r="A162" s="127">
        <f>MAX($A$16:A161)+1</f>
        <v>143</v>
      </c>
      <c r="B162" s="199"/>
      <c r="C162" s="200"/>
      <c r="D162" s="200"/>
      <c r="E162" s="199"/>
      <c r="F162" s="199"/>
      <c r="G162" s="199"/>
      <c r="H162" s="283"/>
      <c r="I162" s="199"/>
      <c r="J162" s="201"/>
    </row>
    <row r="163" spans="1:10" ht="13.5" thickBot="1" x14ac:dyDescent="0.25">
      <c r="A163" s="127">
        <f>MAX($A$16:A162)+1</f>
        <v>144</v>
      </c>
      <c r="B163" s="199"/>
      <c r="C163" s="200"/>
      <c r="D163" s="200"/>
      <c r="E163" s="199"/>
      <c r="F163" s="199"/>
      <c r="G163" s="199"/>
      <c r="H163" s="283"/>
      <c r="I163" s="199"/>
      <c r="J163" s="201"/>
    </row>
    <row r="164" spans="1:10" ht="13.5" thickBot="1" x14ac:dyDescent="0.25">
      <c r="A164" s="127">
        <f>MAX($A$16:A163)+1</f>
        <v>145</v>
      </c>
      <c r="B164" s="199"/>
      <c r="C164" s="200"/>
      <c r="D164" s="200"/>
      <c r="E164" s="199"/>
      <c r="F164" s="199"/>
      <c r="G164" s="199"/>
      <c r="H164" s="283"/>
      <c r="I164" s="199"/>
      <c r="J164" s="201"/>
    </row>
    <row r="165" spans="1:10" ht="13.5" thickBot="1" x14ac:dyDescent="0.25">
      <c r="A165" s="127">
        <f>MAX($A$16:A164)+1</f>
        <v>146</v>
      </c>
      <c r="B165" s="199"/>
      <c r="C165" s="200"/>
      <c r="D165" s="200"/>
      <c r="E165" s="199"/>
      <c r="F165" s="199"/>
      <c r="G165" s="199"/>
      <c r="H165" s="283"/>
      <c r="I165" s="199"/>
      <c r="J165" s="201"/>
    </row>
    <row r="166" spans="1:10" ht="13.5" thickBot="1" x14ac:dyDescent="0.25">
      <c r="A166" s="127">
        <f>MAX($A$16:A165)+1</f>
        <v>147</v>
      </c>
      <c r="B166" s="199"/>
      <c r="C166" s="200"/>
      <c r="D166" s="200"/>
      <c r="E166" s="199"/>
      <c r="F166" s="199"/>
      <c r="G166" s="199"/>
      <c r="H166" s="283"/>
      <c r="I166" s="199"/>
      <c r="J166" s="201"/>
    </row>
    <row r="167" spans="1:10" ht="13.5" thickBot="1" x14ac:dyDescent="0.25">
      <c r="A167" s="127">
        <f>MAX($A$16:A166)+1</f>
        <v>148</v>
      </c>
      <c r="B167" s="274" t="s">
        <v>902</v>
      </c>
      <c r="C167" s="156"/>
      <c r="D167" s="156"/>
      <c r="E167" s="155"/>
      <c r="F167" s="155"/>
      <c r="G167" s="156"/>
      <c r="H167" s="278"/>
      <c r="I167" s="261"/>
      <c r="J167" s="246"/>
    </row>
    <row r="168" spans="1:10" ht="13.5" thickBot="1" x14ac:dyDescent="0.25">
      <c r="A168" s="127">
        <f>MAX($A$16:A167)+1</f>
        <v>149</v>
      </c>
      <c r="B168" s="141"/>
      <c r="C168" s="142"/>
      <c r="D168" s="142"/>
      <c r="E168" s="141"/>
      <c r="F168" s="141"/>
      <c r="G168" s="142"/>
      <c r="H168" s="279"/>
      <c r="I168" s="258"/>
      <c r="J168" s="247"/>
    </row>
    <row r="169" spans="1:10" ht="13.5" thickBot="1" x14ac:dyDescent="0.25">
      <c r="A169" s="127">
        <f>MAX($A$16:A168)+1</f>
        <v>150</v>
      </c>
      <c r="B169" s="199"/>
      <c r="C169" s="200"/>
      <c r="D169" s="200"/>
      <c r="E169" s="199"/>
      <c r="F169" s="199"/>
      <c r="G169" s="199"/>
      <c r="H169" s="283"/>
      <c r="I169" s="199"/>
      <c r="J169" s="201"/>
    </row>
    <row r="170" spans="1:10" ht="13.5" thickBot="1" x14ac:dyDescent="0.25">
      <c r="A170" s="127">
        <f>MAX($A$16:A169)+1</f>
        <v>151</v>
      </c>
      <c r="B170" s="199"/>
      <c r="C170" s="200"/>
      <c r="D170" s="200"/>
      <c r="E170" s="199"/>
      <c r="F170" s="199"/>
      <c r="G170" s="199"/>
      <c r="H170" s="283"/>
      <c r="I170" s="199"/>
      <c r="J170" s="201"/>
    </row>
    <row r="171" spans="1:10" ht="13.5" thickBot="1" x14ac:dyDescent="0.25">
      <c r="A171" s="127">
        <f>MAX($A$16:A170)+1</f>
        <v>152</v>
      </c>
      <c r="B171" s="199"/>
      <c r="C171" s="200"/>
      <c r="D171" s="200"/>
      <c r="E171" s="199"/>
      <c r="F171" s="199"/>
      <c r="G171" s="199"/>
      <c r="H171" s="283"/>
      <c r="I171" s="199"/>
      <c r="J171" s="201"/>
    </row>
    <row r="172" spans="1:10" ht="13.5" thickBot="1" x14ac:dyDescent="0.25">
      <c r="A172" s="127">
        <f>MAX($A$16:A171)+1</f>
        <v>153</v>
      </c>
      <c r="B172" s="199"/>
      <c r="C172" s="200"/>
      <c r="D172" s="200"/>
      <c r="E172" s="199"/>
      <c r="F172" s="199"/>
      <c r="G172" s="199"/>
      <c r="H172" s="283"/>
      <c r="I172" s="199"/>
      <c r="J172" s="201"/>
    </row>
    <row r="173" spans="1:10" ht="13.5" thickBot="1" x14ac:dyDescent="0.25">
      <c r="A173" s="127">
        <f>MAX($A$16:A172)+1</f>
        <v>154</v>
      </c>
      <c r="B173" s="199"/>
      <c r="C173" s="200"/>
      <c r="D173" s="200"/>
      <c r="E173" s="199"/>
      <c r="F173" s="199"/>
      <c r="G173" s="199"/>
      <c r="H173" s="283"/>
      <c r="I173" s="199"/>
      <c r="J173" s="201"/>
    </row>
    <row r="174" spans="1:10" ht="13.5" thickBot="1" x14ac:dyDescent="0.25">
      <c r="A174" s="157" t="s">
        <v>723</v>
      </c>
      <c r="B174" s="155"/>
      <c r="C174" s="156"/>
      <c r="D174" s="156"/>
      <c r="E174" s="155"/>
      <c r="F174" s="155"/>
      <c r="G174" s="156"/>
      <c r="H174" s="278"/>
      <c r="I174" s="156"/>
      <c r="J174" s="246"/>
    </row>
  </sheetData>
  <conditionalFormatting sqref="B169:J173 B108 E108:J108 B107:J107 B106 E106 B136:J166 B42:J105 B41:C41 E41:J41 B126:I135 B20:J40 A19:J19 B109:J111 B113:J118 A20:A118 A120:A173 B120:J124">
    <cfRule type="expression" dxfId="25" priority="24">
      <formula>$J19="No"</formula>
    </cfRule>
  </conditionalFormatting>
  <conditionalFormatting sqref="B167:J168">
    <cfRule type="expression" dxfId="24" priority="22">
      <formula>$J167="No"</formula>
    </cfRule>
  </conditionalFormatting>
  <conditionalFormatting sqref="C108:D108">
    <cfRule type="expression" dxfId="23" priority="21">
      <formula>$J108="No"</formula>
    </cfRule>
  </conditionalFormatting>
  <conditionalFormatting sqref="B125:J125">
    <cfRule type="expression" dxfId="22" priority="18">
      <formula>$J125="No"</formula>
    </cfRule>
  </conditionalFormatting>
  <conditionalFormatting sqref="J126">
    <cfRule type="expression" dxfId="21" priority="16">
      <formula>$J126="No"</formula>
    </cfRule>
  </conditionalFormatting>
  <conditionalFormatting sqref="J127">
    <cfRule type="expression" dxfId="20" priority="15">
      <formula>$J127="No"</formula>
    </cfRule>
  </conditionalFormatting>
  <conditionalFormatting sqref="J128">
    <cfRule type="expression" dxfId="19" priority="14">
      <formula>$J128="No"</formula>
    </cfRule>
  </conditionalFormatting>
  <conditionalFormatting sqref="J129">
    <cfRule type="expression" dxfId="18" priority="13">
      <formula>$J129="No"</formula>
    </cfRule>
  </conditionalFormatting>
  <conditionalFormatting sqref="J130">
    <cfRule type="expression" dxfId="17" priority="12">
      <formula>$J130="No"</formula>
    </cfRule>
  </conditionalFormatting>
  <conditionalFormatting sqref="J131">
    <cfRule type="expression" dxfId="16" priority="11">
      <formula>$J131="No"</formula>
    </cfRule>
  </conditionalFormatting>
  <conditionalFormatting sqref="J132">
    <cfRule type="expression" dxfId="15" priority="10">
      <formula>$J132="No"</formula>
    </cfRule>
  </conditionalFormatting>
  <conditionalFormatting sqref="J133">
    <cfRule type="expression" dxfId="14" priority="9">
      <formula>$J133="No"</formula>
    </cfRule>
  </conditionalFormatting>
  <conditionalFormatting sqref="J134">
    <cfRule type="expression" dxfId="13" priority="8">
      <formula>$J134="No"</formula>
    </cfRule>
  </conditionalFormatting>
  <conditionalFormatting sqref="J135">
    <cfRule type="expression" dxfId="12" priority="7">
      <formula>$J135="No"</formula>
    </cfRule>
  </conditionalFormatting>
  <conditionalFormatting sqref="B119">
    <cfRule type="expression" dxfId="11" priority="2">
      <formula>$J119="No"</formula>
    </cfRule>
  </conditionalFormatting>
  <conditionalFormatting sqref="A119">
    <cfRule type="expression" dxfId="10" priority="1">
      <formula>$J119="No"</formula>
    </cfRule>
  </conditionalFormatting>
  <dataValidations count="1">
    <dataValidation type="list" allowBlank="1" showInputMessage="1" showErrorMessage="1" sqref="J168 J124:J136 J18:J122" xr:uid="{00000000-0002-0000-0700-000000000000}">
      <formula1>"Yes,No"</formula1>
    </dataValidation>
  </dataValidations>
  <pageMargins left="0.25" right="0.25" top="0.75" bottom="0.75" header="0.3" footer="0.3"/>
  <pageSetup paperSize="8" scale="76"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19" id="{52B75030-75FC-4E9E-8BBA-19B2AAF76868}">
            <xm:f>ET_Submissions!$J109="No"</xm:f>
            <x14:dxf>
              <fill>
                <patternFill patternType="lightGray"/>
              </fill>
            </x14:dxf>
          </x14:cfRule>
          <xm:sqref>C106:D106 F106:J106</xm:sqref>
        </x14:conditionalFormatting>
        <x14:conditionalFormatting xmlns:xm="http://schemas.microsoft.com/office/excel/2006/main">
          <x14:cfRule type="expression" priority="6" id="{8EC9A9DC-1F0A-4575-8592-D82C689DB791}">
            <xm:f>ED_Submissions!$J112="No"</xm:f>
            <x14:dxf>
              <fill>
                <patternFill patternType="lightGray"/>
              </fill>
            </x14:dxf>
          </x14:cfRule>
          <xm:sqref>B112:J112 C119:J119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U190"/>
  <sheetViews>
    <sheetView topLeftCell="A154" zoomScale="85" zoomScaleNormal="85" workbookViewId="0">
      <selection activeCell="G165" sqref="G165"/>
    </sheetView>
  </sheetViews>
  <sheetFormatPr defaultRowHeight="12.75" outlineLevelRow="1" x14ac:dyDescent="0.2"/>
  <cols>
    <col min="1" max="1" width="4" customWidth="1"/>
    <col min="2" max="2" width="21.125" customWidth="1"/>
    <col min="3" max="4" width="48.125" customWidth="1"/>
    <col min="5" max="5" width="20.5" customWidth="1"/>
    <col min="6" max="6" width="48.125" customWidth="1"/>
    <col min="7" max="7" width="28.875" bestFit="1" customWidth="1"/>
    <col min="8" max="8" width="19" style="284" customWidth="1"/>
    <col min="9" max="9" width="11.375" customWidth="1"/>
    <col min="10" max="10" width="9" style="203"/>
    <col min="11" max="11" width="2.625" customWidth="1"/>
  </cols>
  <sheetData>
    <row r="1" spans="1:21" s="48" customFormat="1" ht="18" x14ac:dyDescent="0.25">
      <c r="A1" s="49" t="str">
        <f ca="1">RIGHT(CELL("filename",B224),LEN(CELL("filename",B224))-FIND("]",CELL("filename",B224)))</f>
        <v>ED_Submissions</v>
      </c>
      <c r="C1" s="49" t="s">
        <v>75</v>
      </c>
      <c r="H1" s="275"/>
      <c r="J1" s="245"/>
    </row>
    <row r="3" spans="1:21" s="6" customFormat="1" ht="14.25" x14ac:dyDescent="0.2">
      <c r="A3" s="176" t="s">
        <v>925</v>
      </c>
      <c r="B3" s="176"/>
      <c r="C3" s="7"/>
      <c r="D3" s="7"/>
      <c r="E3" s="8"/>
      <c r="F3" s="8"/>
      <c r="G3" s="8"/>
      <c r="H3" s="276"/>
      <c r="I3" s="8"/>
      <c r="J3" s="8"/>
      <c r="K3" s="8"/>
      <c r="L3" s="8"/>
      <c r="M3" s="8"/>
      <c r="N3" s="8"/>
      <c r="O3" s="8"/>
      <c r="P3" s="8"/>
      <c r="Q3" s="8"/>
      <c r="R3" s="8"/>
      <c r="S3" s="8"/>
      <c r="U3" s="37"/>
    </row>
    <row r="4" spans="1:21" s="6" customFormat="1" ht="14.25" outlineLevel="1" x14ac:dyDescent="0.2">
      <c r="A4" s="175"/>
      <c r="B4" s="175" t="s">
        <v>732</v>
      </c>
      <c r="C4" s="175" t="s">
        <v>731</v>
      </c>
      <c r="D4" s="175"/>
      <c r="E4" s="8"/>
      <c r="F4" s="8"/>
      <c r="G4" s="8"/>
      <c r="H4" s="276"/>
      <c r="I4" s="8"/>
      <c r="J4" s="8"/>
      <c r="K4" s="8"/>
      <c r="L4" s="8"/>
      <c r="M4" s="8"/>
      <c r="N4" s="8"/>
      <c r="O4" s="8"/>
      <c r="P4" s="8"/>
      <c r="Q4" s="8"/>
      <c r="R4" s="8"/>
      <c r="S4" s="8"/>
      <c r="U4" s="37"/>
    </row>
    <row r="5" spans="1:21" s="6" customFormat="1" ht="14.25" outlineLevel="1" x14ac:dyDescent="0.2">
      <c r="A5" s="7">
        <v>1</v>
      </c>
      <c r="B5" s="7" t="str">
        <f>"Rows "&amp;(ROW(A17)+1)&amp;" to "&amp;(ROW(A140)-1)</f>
        <v>Rows 18 to 139</v>
      </c>
      <c r="C5" s="7" t="s">
        <v>875</v>
      </c>
      <c r="D5" s="7"/>
      <c r="E5" s="8"/>
      <c r="F5" s="8"/>
      <c r="G5" s="8"/>
      <c r="H5" s="276"/>
      <c r="I5" s="8"/>
      <c r="J5" s="8"/>
      <c r="K5" s="8"/>
      <c r="L5" s="8"/>
      <c r="M5" s="8"/>
      <c r="N5" s="8"/>
      <c r="O5" s="8"/>
      <c r="P5" s="8"/>
      <c r="Q5" s="8"/>
      <c r="R5" s="8"/>
      <c r="S5" s="8"/>
      <c r="U5" s="37"/>
    </row>
    <row r="6" spans="1:21" s="6" customFormat="1" ht="14.25" outlineLevel="1" x14ac:dyDescent="0.2">
      <c r="A6" s="7">
        <v>2</v>
      </c>
      <c r="B6" s="7" t="str">
        <f>"Rows "&amp;(ROW(A141)+1)&amp;" to "&amp;(ROW(A166)-1)</f>
        <v>Rows 142 to 165</v>
      </c>
      <c r="C6" s="7" t="s">
        <v>868</v>
      </c>
      <c r="D6" s="7"/>
      <c r="E6" s="8"/>
      <c r="F6" s="8"/>
      <c r="G6" s="8"/>
      <c r="H6" s="276"/>
      <c r="I6" s="8"/>
      <c r="J6" s="8"/>
      <c r="K6" s="8"/>
      <c r="L6" s="8"/>
      <c r="M6" s="8"/>
      <c r="N6" s="8"/>
      <c r="O6" s="8"/>
      <c r="P6" s="8"/>
      <c r="Q6" s="8"/>
      <c r="R6" s="8"/>
      <c r="S6" s="8"/>
      <c r="U6" s="37"/>
    </row>
    <row r="7" spans="1:21" s="6" customFormat="1" ht="14.25" outlineLevel="1" x14ac:dyDescent="0.2">
      <c r="A7" s="7"/>
      <c r="B7" s="7"/>
      <c r="C7" s="7" t="s">
        <v>834</v>
      </c>
      <c r="D7" s="7"/>
      <c r="E7" s="8"/>
      <c r="F7" s="8"/>
      <c r="G7" s="8"/>
      <c r="H7" s="276"/>
      <c r="I7" s="8"/>
      <c r="J7" s="8"/>
      <c r="K7" s="8"/>
      <c r="L7" s="8"/>
      <c r="M7" s="8"/>
      <c r="N7" s="8"/>
      <c r="O7" s="8"/>
      <c r="P7" s="8"/>
      <c r="Q7" s="8"/>
      <c r="R7" s="8"/>
      <c r="S7" s="8"/>
      <c r="U7" s="37"/>
    </row>
    <row r="8" spans="1:21" s="6" customFormat="1" ht="14.25" outlineLevel="1" x14ac:dyDescent="0.2">
      <c r="A8" s="7">
        <v>3</v>
      </c>
      <c r="B8" s="7" t="str">
        <f>"Rows "&amp;(ROW(A166)+1)&amp;" to "&amp;(ROW(A183)-1)</f>
        <v>Rows 167 to 182</v>
      </c>
      <c r="C8" s="7" t="s">
        <v>859</v>
      </c>
      <c r="D8" s="7"/>
      <c r="E8" s="8"/>
      <c r="F8" s="8"/>
      <c r="G8" s="8"/>
      <c r="H8" s="276"/>
      <c r="I8" s="8"/>
      <c r="J8" s="8"/>
      <c r="K8" s="8"/>
      <c r="L8" s="8"/>
      <c r="M8" s="8"/>
      <c r="N8" s="8"/>
      <c r="O8" s="8"/>
      <c r="P8" s="8"/>
      <c r="Q8" s="8"/>
      <c r="R8" s="8"/>
      <c r="S8" s="8"/>
      <c r="U8" s="37"/>
    </row>
    <row r="9" spans="1:21" s="6" customFormat="1" ht="14.25" outlineLevel="1" x14ac:dyDescent="0.2">
      <c r="A9" s="7">
        <v>4</v>
      </c>
      <c r="B9" s="7" t="str">
        <f>"Rows "&amp;ROW(A166)&amp;" to "&amp;ROW($A$190)</f>
        <v>Rows 166 to 190</v>
      </c>
      <c r="C9" s="7" t="str">
        <f>"Additional rows may be inserted below Row "&amp;ROW(A166)&amp;" and above Row "&amp;ROW($A$190)&amp;". No other rows should be inserted and no submissions should be entered below this area as they will not be picked up on other sheets.  "</f>
        <v xml:space="preserve">Additional rows may be inserted below Row 166 and above Row 190. No other rows should be inserted and no submissions should be entered below this area as they will not be picked up on other sheets.  </v>
      </c>
      <c r="D9" s="7"/>
      <c r="E9" s="8"/>
      <c r="F9" s="8"/>
      <c r="G9" s="8"/>
      <c r="H9" s="276"/>
      <c r="I9" s="8"/>
      <c r="J9" s="8"/>
      <c r="K9" s="8"/>
      <c r="L9" s="8"/>
      <c r="M9" s="8"/>
      <c r="N9" s="8"/>
      <c r="O9" s="8"/>
      <c r="P9" s="8"/>
      <c r="Q9" s="8"/>
      <c r="R9" s="8"/>
      <c r="S9" s="8"/>
      <c r="U9" s="37"/>
    </row>
    <row r="10" spans="1:21" s="6" customFormat="1" ht="14.25" outlineLevel="1" x14ac:dyDescent="0.2">
      <c r="A10" s="7"/>
      <c r="B10" s="7"/>
      <c r="C10" s="7" t="s">
        <v>904</v>
      </c>
      <c r="D10" s="7"/>
      <c r="E10" s="8"/>
      <c r="F10" s="8"/>
      <c r="G10" s="8"/>
      <c r="H10" s="276"/>
      <c r="I10" s="8"/>
      <c r="J10" s="8"/>
      <c r="K10" s="8"/>
      <c r="L10" s="8"/>
      <c r="M10" s="8"/>
      <c r="N10" s="8"/>
      <c r="O10" s="8"/>
      <c r="P10" s="8"/>
      <c r="Q10" s="8"/>
      <c r="R10" s="8"/>
      <c r="S10" s="8"/>
      <c r="U10" s="37"/>
    </row>
    <row r="11" spans="1:21" s="6" customFormat="1" ht="14.25" outlineLevel="1" x14ac:dyDescent="0.2">
      <c r="A11" s="7"/>
      <c r="B11" s="7"/>
      <c r="C11" s="7" t="s">
        <v>903</v>
      </c>
      <c r="D11" s="7"/>
      <c r="E11" s="8"/>
      <c r="F11" s="8"/>
      <c r="G11" s="8"/>
      <c r="H11" s="276"/>
      <c r="I11" s="8"/>
      <c r="J11" s="8"/>
      <c r="K11" s="8"/>
      <c r="L11" s="8"/>
      <c r="M11" s="8"/>
      <c r="N11" s="8"/>
      <c r="O11" s="8"/>
      <c r="P11" s="8"/>
      <c r="Q11" s="8"/>
      <c r="R11" s="8"/>
      <c r="S11" s="8"/>
      <c r="U11" s="37"/>
    </row>
    <row r="12" spans="1:21" s="6" customFormat="1" ht="14.25" outlineLevel="1" x14ac:dyDescent="0.2">
      <c r="A12" s="7">
        <v>5</v>
      </c>
      <c r="B12" s="7" t="str">
        <f>"Rows "&amp;(ROW(A185)+1)&amp;" to "&amp;(ROW($A$190)-1)</f>
        <v>Rows 186 to 189</v>
      </c>
      <c r="C12" s="7" t="s">
        <v>929</v>
      </c>
      <c r="D12" s="7"/>
      <c r="E12" s="8"/>
      <c r="F12" s="8"/>
      <c r="G12" s="8"/>
      <c r="H12" s="276"/>
      <c r="I12" s="8"/>
      <c r="J12" s="8"/>
      <c r="K12" s="8"/>
      <c r="L12" s="8"/>
      <c r="M12" s="8"/>
      <c r="N12" s="8"/>
      <c r="O12" s="8"/>
      <c r="P12" s="8"/>
      <c r="Q12" s="8"/>
      <c r="R12" s="8"/>
      <c r="S12" s="8"/>
      <c r="U12" s="37"/>
    </row>
    <row r="13" spans="1:21" s="6" customFormat="1" ht="14.25" outlineLevel="1" x14ac:dyDescent="0.2">
      <c r="A13" s="7"/>
      <c r="B13" s="7"/>
      <c r="C13" s="7" t="s">
        <v>833</v>
      </c>
      <c r="D13" s="7"/>
      <c r="E13" s="8"/>
      <c r="F13" s="8"/>
      <c r="G13" s="8"/>
      <c r="H13" s="276"/>
      <c r="I13" s="8"/>
      <c r="J13" s="8"/>
      <c r="K13" s="8"/>
      <c r="L13" s="8"/>
      <c r="M13" s="8"/>
      <c r="N13" s="8"/>
      <c r="O13" s="8"/>
      <c r="P13" s="8"/>
      <c r="Q13" s="8"/>
      <c r="R13" s="8"/>
      <c r="S13" s="8"/>
      <c r="U13" s="37"/>
    </row>
    <row r="14" spans="1:21" s="6" customFormat="1" ht="14.25" outlineLevel="1" x14ac:dyDescent="0.2">
      <c r="A14" s="7"/>
      <c r="B14" s="7"/>
      <c r="C14" s="7" t="s">
        <v>905</v>
      </c>
      <c r="D14" s="219"/>
      <c r="E14" s="8"/>
      <c r="F14" s="8"/>
      <c r="G14" s="8"/>
      <c r="H14" s="276"/>
      <c r="I14" s="8"/>
      <c r="J14" s="8"/>
      <c r="K14" s="8"/>
      <c r="L14" s="8"/>
      <c r="M14" s="8"/>
      <c r="N14" s="8"/>
      <c r="O14" s="8"/>
      <c r="P14" s="8"/>
      <c r="Q14" s="8"/>
      <c r="R14" s="8"/>
      <c r="S14" s="8"/>
      <c r="U14" s="37"/>
    </row>
    <row r="15" spans="1:21" s="6" customFormat="1" ht="15" outlineLevel="1" thickBot="1" x14ac:dyDescent="0.25">
      <c r="A15" s="7"/>
      <c r="B15" s="7"/>
      <c r="C15" s="7"/>
      <c r="D15" s="7"/>
      <c r="E15" s="8"/>
      <c r="F15" s="8"/>
      <c r="G15" s="8"/>
      <c r="H15" s="276"/>
      <c r="I15" s="8"/>
      <c r="J15" s="8"/>
      <c r="K15" s="8"/>
      <c r="L15" s="8"/>
      <c r="M15" s="8"/>
      <c r="N15" s="8"/>
      <c r="O15" s="8"/>
      <c r="P15" s="8"/>
      <c r="Q15" s="8"/>
      <c r="R15" s="8"/>
      <c r="S15" s="8"/>
      <c r="U15" s="37"/>
    </row>
    <row r="16" spans="1:21" ht="13.5" thickBot="1" x14ac:dyDescent="0.25">
      <c r="A16" s="144" t="s">
        <v>24</v>
      </c>
      <c r="B16" s="145" t="s">
        <v>25</v>
      </c>
      <c r="C16" s="146" t="s">
        <v>168</v>
      </c>
      <c r="D16" s="146" t="s">
        <v>62</v>
      </c>
      <c r="E16" s="133" t="s">
        <v>169</v>
      </c>
      <c r="F16" s="146" t="s">
        <v>170</v>
      </c>
      <c r="G16" s="146" t="s">
        <v>63</v>
      </c>
      <c r="H16" s="287" t="s">
        <v>64</v>
      </c>
      <c r="I16" s="147" t="s">
        <v>65</v>
      </c>
      <c r="J16" s="246" t="s">
        <v>863</v>
      </c>
    </row>
    <row r="17" spans="1:10" ht="13.5" thickBot="1" x14ac:dyDescent="0.25">
      <c r="A17" s="157"/>
      <c r="B17" s="274" t="s">
        <v>837</v>
      </c>
      <c r="C17" s="156"/>
      <c r="D17" s="156"/>
      <c r="E17" s="155"/>
      <c r="F17" s="155"/>
      <c r="G17" s="156"/>
      <c r="H17" s="278"/>
      <c r="I17" s="261"/>
      <c r="J17" s="246"/>
    </row>
    <row r="18" spans="1:10" ht="32.25" thickBot="1" x14ac:dyDescent="0.25">
      <c r="A18" s="127">
        <v>1</v>
      </c>
      <c r="B18" s="127" t="s">
        <v>983</v>
      </c>
      <c r="C18" s="128" t="s">
        <v>984</v>
      </c>
      <c r="D18" s="129" t="s">
        <v>72</v>
      </c>
      <c r="E18" s="130" t="s">
        <v>1210</v>
      </c>
      <c r="F18" s="130" t="s">
        <v>73</v>
      </c>
      <c r="G18" s="131" t="s">
        <v>964</v>
      </c>
      <c r="H18" s="280" t="s">
        <v>985</v>
      </c>
      <c r="I18" s="131" t="s">
        <v>986</v>
      </c>
      <c r="J18" s="248"/>
    </row>
    <row r="19" spans="1:10" ht="32.25" thickBot="1" x14ac:dyDescent="0.25">
      <c r="A19" s="127">
        <v>2</v>
      </c>
      <c r="B19" s="127" t="s">
        <v>987</v>
      </c>
      <c r="C19" s="128" t="s">
        <v>157</v>
      </c>
      <c r="D19" s="129" t="s">
        <v>988</v>
      </c>
      <c r="E19" s="130" t="s">
        <v>1210</v>
      </c>
      <c r="F19" s="130" t="s">
        <v>74</v>
      </c>
      <c r="G19" s="131" t="s">
        <v>964</v>
      </c>
      <c r="H19" s="280" t="s">
        <v>968</v>
      </c>
      <c r="I19" s="131" t="s">
        <v>986</v>
      </c>
      <c r="J19" s="248"/>
    </row>
    <row r="20" spans="1:10" ht="21.75" thickBot="1" x14ac:dyDescent="0.25">
      <c r="A20" s="127">
        <v>3</v>
      </c>
      <c r="B20" s="127" t="s">
        <v>989</v>
      </c>
      <c r="C20" s="128" t="s">
        <v>124</v>
      </c>
      <c r="D20" s="129" t="s">
        <v>990</v>
      </c>
      <c r="E20" s="130" t="s">
        <v>1210</v>
      </c>
      <c r="F20" s="130" t="s">
        <v>991</v>
      </c>
      <c r="G20" s="131" t="s">
        <v>981</v>
      </c>
      <c r="H20" s="280" t="s">
        <v>968</v>
      </c>
      <c r="I20" s="131" t="s">
        <v>986</v>
      </c>
      <c r="J20" s="248"/>
    </row>
    <row r="21" spans="1:10" ht="21.75" thickBot="1" x14ac:dyDescent="0.25">
      <c r="A21" s="127">
        <v>4</v>
      </c>
      <c r="B21" s="127" t="s">
        <v>989</v>
      </c>
      <c r="C21" s="128" t="s">
        <v>125</v>
      </c>
      <c r="D21" s="129" t="s">
        <v>992</v>
      </c>
      <c r="E21" s="130" t="s">
        <v>1210</v>
      </c>
      <c r="F21" s="130" t="s">
        <v>991</v>
      </c>
      <c r="G21" s="131" t="s">
        <v>981</v>
      </c>
      <c r="H21" s="280" t="s">
        <v>968</v>
      </c>
      <c r="I21" s="131" t="s">
        <v>986</v>
      </c>
      <c r="J21" s="248"/>
    </row>
    <row r="22" spans="1:10" ht="13.5" thickBot="1" x14ac:dyDescent="0.25">
      <c r="A22" s="127">
        <v>5</v>
      </c>
      <c r="B22" s="127" t="s">
        <v>518</v>
      </c>
      <c r="C22" s="128" t="s">
        <v>993</v>
      </c>
      <c r="D22" s="129" t="s">
        <v>869</v>
      </c>
      <c r="E22" s="130" t="s">
        <v>1210</v>
      </c>
      <c r="F22" s="130"/>
      <c r="G22" s="131" t="s">
        <v>979</v>
      </c>
      <c r="H22" s="280" t="s">
        <v>978</v>
      </c>
      <c r="I22" s="131" t="s">
        <v>986</v>
      </c>
      <c r="J22" s="248"/>
    </row>
    <row r="23" spans="1:10" ht="13.5" thickBot="1" x14ac:dyDescent="0.25">
      <c r="A23" s="127">
        <v>6</v>
      </c>
      <c r="B23" s="127" t="s">
        <v>994</v>
      </c>
      <c r="C23" s="128" t="s">
        <v>997</v>
      </c>
      <c r="D23" s="129" t="s">
        <v>995</v>
      </c>
      <c r="E23" s="130" t="s">
        <v>1210</v>
      </c>
      <c r="F23" s="130"/>
      <c r="G23" s="131" t="s">
        <v>996</v>
      </c>
      <c r="H23" s="280" t="s">
        <v>968</v>
      </c>
      <c r="I23" s="131" t="s">
        <v>986</v>
      </c>
      <c r="J23" s="248"/>
    </row>
    <row r="24" spans="1:10" ht="13.5" thickBot="1" x14ac:dyDescent="0.25">
      <c r="A24" s="127">
        <v>7</v>
      </c>
      <c r="B24" s="127" t="s">
        <v>994</v>
      </c>
      <c r="C24" s="128" t="s">
        <v>998</v>
      </c>
      <c r="D24" s="129" t="s">
        <v>995</v>
      </c>
      <c r="E24" s="130" t="s">
        <v>1210</v>
      </c>
      <c r="F24" s="130"/>
      <c r="G24" s="131" t="s">
        <v>996</v>
      </c>
      <c r="H24" s="280" t="s">
        <v>968</v>
      </c>
      <c r="I24" s="131" t="s">
        <v>986</v>
      </c>
      <c r="J24" s="248"/>
    </row>
    <row r="25" spans="1:10" ht="12.75" customHeight="1" thickBot="1" x14ac:dyDescent="0.25">
      <c r="A25" s="127">
        <v>8</v>
      </c>
      <c r="B25" s="127" t="s">
        <v>994</v>
      </c>
      <c r="C25" s="128" t="s">
        <v>999</v>
      </c>
      <c r="D25" s="129" t="s">
        <v>995</v>
      </c>
      <c r="E25" s="130" t="s">
        <v>1210</v>
      </c>
      <c r="F25" s="130"/>
      <c r="G25" s="131" t="s">
        <v>996</v>
      </c>
      <c r="H25" s="280" t="s">
        <v>968</v>
      </c>
      <c r="I25" s="131" t="s">
        <v>986</v>
      </c>
      <c r="J25" s="248"/>
    </row>
    <row r="26" spans="1:10" ht="13.5" thickBot="1" x14ac:dyDescent="0.25">
      <c r="A26" s="127">
        <v>9</v>
      </c>
      <c r="B26" s="127" t="s">
        <v>994</v>
      </c>
      <c r="C26" s="128" t="s">
        <v>1000</v>
      </c>
      <c r="D26" s="129" t="s">
        <v>995</v>
      </c>
      <c r="E26" s="130" t="s">
        <v>1210</v>
      </c>
      <c r="F26" s="130"/>
      <c r="G26" s="131" t="s">
        <v>996</v>
      </c>
      <c r="H26" s="280" t="s">
        <v>968</v>
      </c>
      <c r="I26" s="131" t="s">
        <v>986</v>
      </c>
      <c r="J26" s="248"/>
    </row>
    <row r="27" spans="1:10" ht="13.5" thickBot="1" x14ac:dyDescent="0.25">
      <c r="A27" s="127">
        <v>10</v>
      </c>
      <c r="B27" s="127" t="s">
        <v>994</v>
      </c>
      <c r="C27" s="128" t="s">
        <v>1001</v>
      </c>
      <c r="D27" s="129" t="s">
        <v>995</v>
      </c>
      <c r="E27" s="130" t="s">
        <v>1210</v>
      </c>
      <c r="F27" s="130"/>
      <c r="G27" s="131" t="s">
        <v>996</v>
      </c>
      <c r="H27" s="280" t="s">
        <v>968</v>
      </c>
      <c r="I27" s="131" t="s">
        <v>986</v>
      </c>
      <c r="J27" s="248"/>
    </row>
    <row r="28" spans="1:10" ht="13.5" thickBot="1" x14ac:dyDescent="0.25">
      <c r="A28" s="127">
        <v>11</v>
      </c>
      <c r="B28" s="127" t="s">
        <v>994</v>
      </c>
      <c r="C28" s="128" t="s">
        <v>1002</v>
      </c>
      <c r="D28" s="129" t="s">
        <v>995</v>
      </c>
      <c r="E28" s="130" t="s">
        <v>1210</v>
      </c>
      <c r="F28" s="130"/>
      <c r="G28" s="131" t="s">
        <v>996</v>
      </c>
      <c r="H28" s="280" t="s">
        <v>968</v>
      </c>
      <c r="I28" s="131" t="s">
        <v>986</v>
      </c>
      <c r="J28" s="248"/>
    </row>
    <row r="29" spans="1:10" ht="13.5" thickBot="1" x14ac:dyDescent="0.25">
      <c r="A29" s="127">
        <v>12</v>
      </c>
      <c r="B29" s="127" t="s">
        <v>994</v>
      </c>
      <c r="C29" s="128" t="s">
        <v>1003</v>
      </c>
      <c r="D29" s="129" t="s">
        <v>995</v>
      </c>
      <c r="E29" s="130" t="s">
        <v>1210</v>
      </c>
      <c r="F29" s="130"/>
      <c r="G29" s="131" t="s">
        <v>996</v>
      </c>
      <c r="H29" s="280" t="s">
        <v>968</v>
      </c>
      <c r="I29" s="131" t="s">
        <v>986</v>
      </c>
      <c r="J29" s="248"/>
    </row>
    <row r="30" spans="1:10" ht="13.5" thickBot="1" x14ac:dyDescent="0.25">
      <c r="A30" s="127">
        <v>13</v>
      </c>
      <c r="B30" s="127" t="s">
        <v>994</v>
      </c>
      <c r="C30" s="128" t="s">
        <v>1004</v>
      </c>
      <c r="D30" s="129" t="s">
        <v>995</v>
      </c>
      <c r="E30" s="130" t="s">
        <v>1210</v>
      </c>
      <c r="F30" s="130"/>
      <c r="G30" s="131" t="s">
        <v>996</v>
      </c>
      <c r="H30" s="280" t="s">
        <v>968</v>
      </c>
      <c r="I30" s="131" t="s">
        <v>986</v>
      </c>
      <c r="J30" s="248"/>
    </row>
    <row r="31" spans="1:10" ht="13.5" thickBot="1" x14ac:dyDescent="0.25">
      <c r="A31" s="127">
        <v>14</v>
      </c>
      <c r="B31" s="127" t="s">
        <v>994</v>
      </c>
      <c r="C31" s="128" t="s">
        <v>1005</v>
      </c>
      <c r="D31" s="129" t="s">
        <v>995</v>
      </c>
      <c r="E31" s="130" t="s">
        <v>1210</v>
      </c>
      <c r="F31" s="130"/>
      <c r="G31" s="131" t="s">
        <v>996</v>
      </c>
      <c r="H31" s="280" t="s">
        <v>968</v>
      </c>
      <c r="I31" s="131" t="s">
        <v>986</v>
      </c>
      <c r="J31" s="248"/>
    </row>
    <row r="32" spans="1:10" ht="13.5" thickBot="1" x14ac:dyDescent="0.25">
      <c r="A32" s="127">
        <v>15</v>
      </c>
      <c r="B32" s="127" t="s">
        <v>994</v>
      </c>
      <c r="C32" s="128" t="s">
        <v>1006</v>
      </c>
      <c r="D32" s="129" t="s">
        <v>995</v>
      </c>
      <c r="E32" s="130" t="s">
        <v>1210</v>
      </c>
      <c r="F32" s="130"/>
      <c r="G32" s="131" t="s">
        <v>996</v>
      </c>
      <c r="H32" s="280" t="s">
        <v>968</v>
      </c>
      <c r="I32" s="131" t="s">
        <v>986</v>
      </c>
      <c r="J32" s="248"/>
    </row>
    <row r="33" spans="1:10" ht="13.5" thickBot="1" x14ac:dyDescent="0.25">
      <c r="A33" s="127">
        <v>16</v>
      </c>
      <c r="B33" s="127" t="s">
        <v>994</v>
      </c>
      <c r="C33" s="128" t="s">
        <v>1007</v>
      </c>
      <c r="D33" s="129" t="s">
        <v>995</v>
      </c>
      <c r="E33" s="130" t="s">
        <v>1210</v>
      </c>
      <c r="F33" s="130"/>
      <c r="G33" s="131" t="s">
        <v>996</v>
      </c>
      <c r="H33" s="280" t="s">
        <v>968</v>
      </c>
      <c r="I33" s="131" t="s">
        <v>986</v>
      </c>
      <c r="J33" s="248"/>
    </row>
    <row r="34" spans="1:10" ht="13.5" thickBot="1" x14ac:dyDescent="0.25">
      <c r="A34" s="127">
        <v>17</v>
      </c>
      <c r="B34" s="127" t="s">
        <v>994</v>
      </c>
      <c r="C34" s="128" t="s">
        <v>1008</v>
      </c>
      <c r="D34" s="129" t="s">
        <v>995</v>
      </c>
      <c r="E34" s="130" t="s">
        <v>1210</v>
      </c>
      <c r="F34" s="130"/>
      <c r="G34" s="131" t="s">
        <v>996</v>
      </c>
      <c r="H34" s="280" t="s">
        <v>968</v>
      </c>
      <c r="I34" s="131" t="s">
        <v>986</v>
      </c>
      <c r="J34" s="248"/>
    </row>
    <row r="35" spans="1:10" ht="13.5" thickBot="1" x14ac:dyDescent="0.25">
      <c r="A35" s="127">
        <v>18</v>
      </c>
      <c r="B35" s="127" t="s">
        <v>994</v>
      </c>
      <c r="C35" s="128" t="s">
        <v>1009</v>
      </c>
      <c r="D35" s="129" t="s">
        <v>995</v>
      </c>
      <c r="E35" s="130" t="s">
        <v>1210</v>
      </c>
      <c r="F35" s="130"/>
      <c r="G35" s="131" t="s">
        <v>996</v>
      </c>
      <c r="H35" s="280" t="s">
        <v>968</v>
      </c>
      <c r="I35" s="131" t="s">
        <v>986</v>
      </c>
      <c r="J35" s="248"/>
    </row>
    <row r="36" spans="1:10" ht="13.5" thickBot="1" x14ac:dyDescent="0.25">
      <c r="A36" s="127">
        <v>19</v>
      </c>
      <c r="B36" s="127" t="s">
        <v>994</v>
      </c>
      <c r="C36" s="128" t="s">
        <v>1010</v>
      </c>
      <c r="D36" s="129" t="s">
        <v>995</v>
      </c>
      <c r="E36" s="130" t="s">
        <v>1210</v>
      </c>
      <c r="F36" s="130"/>
      <c r="G36" s="131" t="s">
        <v>996</v>
      </c>
      <c r="H36" s="280" t="s">
        <v>968</v>
      </c>
      <c r="I36" s="131" t="s">
        <v>986</v>
      </c>
      <c r="J36" s="248"/>
    </row>
    <row r="37" spans="1:10" ht="13.5" thickBot="1" x14ac:dyDescent="0.25">
      <c r="A37" s="127">
        <v>20</v>
      </c>
      <c r="B37" s="127" t="s">
        <v>994</v>
      </c>
      <c r="C37" s="128" t="s">
        <v>1011</v>
      </c>
      <c r="D37" s="129" t="s">
        <v>995</v>
      </c>
      <c r="E37" s="130" t="s">
        <v>1210</v>
      </c>
      <c r="F37" s="130"/>
      <c r="G37" s="131" t="s">
        <v>996</v>
      </c>
      <c r="H37" s="280" t="s">
        <v>968</v>
      </c>
      <c r="I37" s="131" t="s">
        <v>986</v>
      </c>
      <c r="J37" s="248"/>
    </row>
    <row r="38" spans="1:10" ht="13.5" thickBot="1" x14ac:dyDescent="0.25">
      <c r="A38" s="127">
        <v>21</v>
      </c>
      <c r="B38" s="127" t="s">
        <v>994</v>
      </c>
      <c r="C38" s="128" t="s">
        <v>1012</v>
      </c>
      <c r="D38" s="129" t="s">
        <v>995</v>
      </c>
      <c r="E38" s="130" t="s">
        <v>1210</v>
      </c>
      <c r="F38" s="130"/>
      <c r="G38" s="131" t="s">
        <v>996</v>
      </c>
      <c r="H38" s="280" t="s">
        <v>968</v>
      </c>
      <c r="I38" s="131" t="s">
        <v>986</v>
      </c>
      <c r="J38" s="248"/>
    </row>
    <row r="39" spans="1:10" ht="13.5" thickBot="1" x14ac:dyDescent="0.25">
      <c r="A39" s="127">
        <v>22</v>
      </c>
      <c r="B39" s="127" t="s">
        <v>994</v>
      </c>
      <c r="C39" s="128" t="s">
        <v>1013</v>
      </c>
      <c r="D39" s="129" t="s">
        <v>995</v>
      </c>
      <c r="E39" s="130" t="s">
        <v>1210</v>
      </c>
      <c r="F39" s="130"/>
      <c r="G39" s="131" t="s">
        <v>996</v>
      </c>
      <c r="H39" s="280" t="s">
        <v>968</v>
      </c>
      <c r="I39" s="131" t="s">
        <v>986</v>
      </c>
      <c r="J39" s="248"/>
    </row>
    <row r="40" spans="1:10" ht="13.5" thickBot="1" x14ac:dyDescent="0.25">
      <c r="A40" s="127">
        <v>23</v>
      </c>
      <c r="B40" s="127" t="s">
        <v>994</v>
      </c>
      <c r="C40" s="128" t="s">
        <v>1014</v>
      </c>
      <c r="D40" s="129" t="s">
        <v>995</v>
      </c>
      <c r="E40" s="130" t="s">
        <v>1210</v>
      </c>
      <c r="F40" s="130"/>
      <c r="G40" s="131" t="s">
        <v>996</v>
      </c>
      <c r="H40" s="280" t="s">
        <v>968</v>
      </c>
      <c r="I40" s="131" t="s">
        <v>986</v>
      </c>
      <c r="J40" s="248"/>
    </row>
    <row r="41" spans="1:10" ht="13.5" thickBot="1" x14ac:dyDescent="0.25">
      <c r="A41" s="127">
        <v>24</v>
      </c>
      <c r="B41" s="127" t="s">
        <v>994</v>
      </c>
      <c r="C41" s="128" t="s">
        <v>1015</v>
      </c>
      <c r="D41" s="129" t="s">
        <v>995</v>
      </c>
      <c r="E41" s="130" t="s">
        <v>1210</v>
      </c>
      <c r="F41" s="130"/>
      <c r="G41" s="131" t="s">
        <v>996</v>
      </c>
      <c r="H41" s="280" t="s">
        <v>968</v>
      </c>
      <c r="I41" s="131" t="s">
        <v>986</v>
      </c>
      <c r="J41" s="248"/>
    </row>
    <row r="42" spans="1:10" ht="13.5" thickBot="1" x14ac:dyDescent="0.25">
      <c r="A42" s="127">
        <v>25</v>
      </c>
      <c r="B42" s="127" t="s">
        <v>994</v>
      </c>
      <c r="C42" s="128" t="s">
        <v>1016</v>
      </c>
      <c r="D42" s="129" t="s">
        <v>995</v>
      </c>
      <c r="E42" s="130" t="s">
        <v>1210</v>
      </c>
      <c r="F42" s="130"/>
      <c r="G42" s="131" t="s">
        <v>996</v>
      </c>
      <c r="H42" s="280" t="s">
        <v>968</v>
      </c>
      <c r="I42" s="131" t="s">
        <v>986</v>
      </c>
      <c r="J42" s="248"/>
    </row>
    <row r="43" spans="1:10" ht="13.5" thickBot="1" x14ac:dyDescent="0.25">
      <c r="A43" s="127">
        <v>26</v>
      </c>
      <c r="B43" s="127" t="s">
        <v>994</v>
      </c>
      <c r="C43" s="128" t="s">
        <v>1017</v>
      </c>
      <c r="D43" s="129" t="s">
        <v>995</v>
      </c>
      <c r="E43" s="130" t="s">
        <v>1210</v>
      </c>
      <c r="F43" s="130"/>
      <c r="G43" s="131" t="s">
        <v>996</v>
      </c>
      <c r="H43" s="280" t="s">
        <v>968</v>
      </c>
      <c r="I43" s="131" t="s">
        <v>986</v>
      </c>
      <c r="J43" s="248"/>
    </row>
    <row r="44" spans="1:10" ht="13.5" thickBot="1" x14ac:dyDescent="0.25">
      <c r="A44" s="127">
        <v>27</v>
      </c>
      <c r="B44" s="127" t="s">
        <v>994</v>
      </c>
      <c r="C44" s="128" t="s">
        <v>1018</v>
      </c>
      <c r="D44" s="129" t="s">
        <v>995</v>
      </c>
      <c r="E44" s="130" t="s">
        <v>1210</v>
      </c>
      <c r="F44" s="130"/>
      <c r="G44" s="131" t="s">
        <v>996</v>
      </c>
      <c r="H44" s="280" t="s">
        <v>968</v>
      </c>
      <c r="I44" s="131" t="s">
        <v>986</v>
      </c>
      <c r="J44" s="248"/>
    </row>
    <row r="45" spans="1:10" ht="21.75" thickBot="1" x14ac:dyDescent="0.25">
      <c r="A45" s="127">
        <v>28</v>
      </c>
      <c r="B45" s="127" t="s">
        <v>994</v>
      </c>
      <c r="C45" s="128" t="s">
        <v>1019</v>
      </c>
      <c r="D45" s="129" t="s">
        <v>995</v>
      </c>
      <c r="E45" s="130" t="s">
        <v>1210</v>
      </c>
      <c r="F45" s="130"/>
      <c r="G45" s="131" t="s">
        <v>996</v>
      </c>
      <c r="H45" s="280" t="s">
        <v>968</v>
      </c>
      <c r="I45" s="131" t="s">
        <v>986</v>
      </c>
      <c r="J45" s="248"/>
    </row>
    <row r="46" spans="1:10" ht="21.75" thickBot="1" x14ac:dyDescent="0.25">
      <c r="A46" s="127">
        <v>29</v>
      </c>
      <c r="B46" s="127" t="s">
        <v>994</v>
      </c>
      <c r="C46" s="128" t="s">
        <v>1020</v>
      </c>
      <c r="D46" s="129" t="s">
        <v>995</v>
      </c>
      <c r="E46" s="130" t="s">
        <v>1210</v>
      </c>
      <c r="F46" s="130"/>
      <c r="G46" s="131" t="s">
        <v>996</v>
      </c>
      <c r="H46" s="280" t="s">
        <v>968</v>
      </c>
      <c r="I46" s="131" t="s">
        <v>986</v>
      </c>
      <c r="J46" s="248"/>
    </row>
    <row r="47" spans="1:10" ht="13.5" thickBot="1" x14ac:dyDescent="0.25">
      <c r="A47" s="127">
        <v>30</v>
      </c>
      <c r="B47" s="127" t="s">
        <v>994</v>
      </c>
      <c r="C47" s="128" t="s">
        <v>1021</v>
      </c>
      <c r="D47" s="129" t="s">
        <v>995</v>
      </c>
      <c r="E47" s="130" t="s">
        <v>1210</v>
      </c>
      <c r="F47" s="130"/>
      <c r="G47" s="131" t="s">
        <v>996</v>
      </c>
      <c r="H47" s="280" t="s">
        <v>968</v>
      </c>
      <c r="I47" s="131" t="s">
        <v>986</v>
      </c>
      <c r="J47" s="248"/>
    </row>
    <row r="48" spans="1:10" ht="13.5" thickBot="1" x14ac:dyDescent="0.25">
      <c r="A48" s="127">
        <v>31</v>
      </c>
      <c r="B48" s="127" t="s">
        <v>994</v>
      </c>
      <c r="C48" s="128" t="s">
        <v>1022</v>
      </c>
      <c r="D48" s="129" t="s">
        <v>995</v>
      </c>
      <c r="E48" s="130" t="s">
        <v>1210</v>
      </c>
      <c r="F48" s="130"/>
      <c r="G48" s="131" t="s">
        <v>996</v>
      </c>
      <c r="H48" s="280" t="s">
        <v>968</v>
      </c>
      <c r="I48" s="131" t="s">
        <v>986</v>
      </c>
      <c r="J48" s="248"/>
    </row>
    <row r="49" spans="1:10" ht="13.5" thickBot="1" x14ac:dyDescent="0.25">
      <c r="A49" s="127">
        <v>32</v>
      </c>
      <c r="B49" s="127" t="s">
        <v>994</v>
      </c>
      <c r="C49" s="128" t="s">
        <v>1023</v>
      </c>
      <c r="D49" s="129" t="s">
        <v>995</v>
      </c>
      <c r="E49" s="130" t="s">
        <v>1210</v>
      </c>
      <c r="F49" s="130"/>
      <c r="G49" s="131" t="s">
        <v>996</v>
      </c>
      <c r="H49" s="280" t="s">
        <v>968</v>
      </c>
      <c r="I49" s="131" t="s">
        <v>986</v>
      </c>
      <c r="J49" s="248"/>
    </row>
    <row r="50" spans="1:10" s="71" customFormat="1" ht="13.5" thickBot="1" x14ac:dyDescent="0.25">
      <c r="A50" s="127">
        <v>33</v>
      </c>
      <c r="B50" s="127" t="s">
        <v>994</v>
      </c>
      <c r="C50" s="128" t="s">
        <v>1024</v>
      </c>
      <c r="D50" s="129" t="s">
        <v>995</v>
      </c>
      <c r="E50" s="130" t="s">
        <v>1210</v>
      </c>
      <c r="F50" s="130"/>
      <c r="G50" s="131" t="s">
        <v>996</v>
      </c>
      <c r="H50" s="280" t="s">
        <v>968</v>
      </c>
      <c r="I50" s="131" t="s">
        <v>986</v>
      </c>
      <c r="J50" s="248"/>
    </row>
    <row r="51" spans="1:10" s="71" customFormat="1" ht="13.5" thickBot="1" x14ac:dyDescent="0.25">
      <c r="A51" s="127">
        <v>34</v>
      </c>
      <c r="B51" s="127" t="s">
        <v>994</v>
      </c>
      <c r="C51" s="128" t="s">
        <v>1025</v>
      </c>
      <c r="D51" s="129" t="s">
        <v>995</v>
      </c>
      <c r="E51" s="130" t="s">
        <v>1210</v>
      </c>
      <c r="F51" s="130"/>
      <c r="G51" s="131" t="s">
        <v>996</v>
      </c>
      <c r="H51" s="280" t="s">
        <v>968</v>
      </c>
      <c r="I51" s="131" t="s">
        <v>986</v>
      </c>
      <c r="J51" s="248"/>
    </row>
    <row r="52" spans="1:10" s="71" customFormat="1" ht="13.5" thickBot="1" x14ac:dyDescent="0.25">
      <c r="A52" s="127">
        <v>35</v>
      </c>
      <c r="B52" s="127" t="s">
        <v>994</v>
      </c>
      <c r="C52" s="128" t="s">
        <v>1026</v>
      </c>
      <c r="D52" s="129" t="s">
        <v>995</v>
      </c>
      <c r="E52" s="130" t="s">
        <v>1210</v>
      </c>
      <c r="F52" s="130"/>
      <c r="G52" s="131" t="s">
        <v>996</v>
      </c>
      <c r="H52" s="280" t="s">
        <v>968</v>
      </c>
      <c r="I52" s="131" t="s">
        <v>986</v>
      </c>
      <c r="J52" s="248"/>
    </row>
    <row r="53" spans="1:10" s="71" customFormat="1" ht="13.5" thickBot="1" x14ac:dyDescent="0.25">
      <c r="A53" s="127">
        <v>36</v>
      </c>
      <c r="B53" s="127" t="s">
        <v>994</v>
      </c>
      <c r="C53" s="128" t="s">
        <v>1027</v>
      </c>
      <c r="D53" s="129" t="s">
        <v>995</v>
      </c>
      <c r="E53" s="130" t="s">
        <v>1210</v>
      </c>
      <c r="F53" s="130"/>
      <c r="G53" s="131" t="s">
        <v>996</v>
      </c>
      <c r="H53" s="280" t="s">
        <v>968</v>
      </c>
      <c r="I53" s="131" t="s">
        <v>986</v>
      </c>
      <c r="J53" s="248"/>
    </row>
    <row r="54" spans="1:10" s="71" customFormat="1" ht="13.5" thickBot="1" x14ac:dyDescent="0.25">
      <c r="A54" s="127">
        <v>37</v>
      </c>
      <c r="B54" s="127" t="s">
        <v>994</v>
      </c>
      <c r="C54" s="128" t="s">
        <v>1028</v>
      </c>
      <c r="D54" s="129" t="s">
        <v>995</v>
      </c>
      <c r="E54" s="130" t="s">
        <v>1210</v>
      </c>
      <c r="F54" s="130"/>
      <c r="G54" s="131" t="s">
        <v>996</v>
      </c>
      <c r="H54" s="280" t="s">
        <v>968</v>
      </c>
      <c r="I54" s="131" t="s">
        <v>986</v>
      </c>
      <c r="J54" s="248"/>
    </row>
    <row r="55" spans="1:10" s="71" customFormat="1" ht="13.5" thickBot="1" x14ac:dyDescent="0.25">
      <c r="A55" s="127">
        <v>38</v>
      </c>
      <c r="B55" s="127" t="s">
        <v>994</v>
      </c>
      <c r="C55" s="128" t="s">
        <v>1029</v>
      </c>
      <c r="D55" s="129" t="s">
        <v>995</v>
      </c>
      <c r="E55" s="130" t="s">
        <v>1210</v>
      </c>
      <c r="F55" s="130"/>
      <c r="G55" s="131" t="s">
        <v>996</v>
      </c>
      <c r="H55" s="280" t="s">
        <v>968</v>
      </c>
      <c r="I55" s="131" t="s">
        <v>986</v>
      </c>
      <c r="J55" s="248"/>
    </row>
    <row r="56" spans="1:10" s="71" customFormat="1" ht="13.5" thickBot="1" x14ac:dyDescent="0.25">
      <c r="A56" s="127">
        <v>39</v>
      </c>
      <c r="B56" s="127" t="s">
        <v>994</v>
      </c>
      <c r="C56" s="128" t="s">
        <v>1030</v>
      </c>
      <c r="D56" s="129" t="s">
        <v>995</v>
      </c>
      <c r="E56" s="130" t="s">
        <v>1210</v>
      </c>
      <c r="F56" s="130"/>
      <c r="G56" s="131" t="s">
        <v>996</v>
      </c>
      <c r="H56" s="280" t="s">
        <v>968</v>
      </c>
      <c r="I56" s="131" t="s">
        <v>986</v>
      </c>
      <c r="J56" s="248"/>
    </row>
    <row r="57" spans="1:10" s="71" customFormat="1" ht="13.5" thickBot="1" x14ac:dyDescent="0.25">
      <c r="A57" s="127">
        <v>40</v>
      </c>
      <c r="B57" s="127" t="s">
        <v>994</v>
      </c>
      <c r="C57" s="128" t="s">
        <v>1031</v>
      </c>
      <c r="D57" s="129" t="s">
        <v>995</v>
      </c>
      <c r="E57" s="130" t="s">
        <v>1210</v>
      </c>
      <c r="F57" s="130"/>
      <c r="G57" s="131" t="s">
        <v>996</v>
      </c>
      <c r="H57" s="280" t="s">
        <v>968</v>
      </c>
      <c r="I57" s="131" t="s">
        <v>986</v>
      </c>
      <c r="J57" s="248"/>
    </row>
    <row r="58" spans="1:10" s="71" customFormat="1" ht="13.5" thickBot="1" x14ac:dyDescent="0.25">
      <c r="A58" s="127">
        <v>41</v>
      </c>
      <c r="B58" s="127" t="s">
        <v>994</v>
      </c>
      <c r="C58" s="128" t="s">
        <v>1032</v>
      </c>
      <c r="D58" s="129" t="s">
        <v>995</v>
      </c>
      <c r="E58" s="130" t="s">
        <v>1210</v>
      </c>
      <c r="F58" s="130"/>
      <c r="G58" s="131" t="s">
        <v>996</v>
      </c>
      <c r="H58" s="280" t="s">
        <v>968</v>
      </c>
      <c r="I58" s="131" t="s">
        <v>986</v>
      </c>
      <c r="J58" s="248"/>
    </row>
    <row r="59" spans="1:10" s="71" customFormat="1" ht="13.5" thickBot="1" x14ac:dyDescent="0.25">
      <c r="A59" s="127">
        <v>42</v>
      </c>
      <c r="B59" s="127" t="s">
        <v>994</v>
      </c>
      <c r="C59" s="128" t="s">
        <v>1033</v>
      </c>
      <c r="D59" s="129" t="s">
        <v>995</v>
      </c>
      <c r="E59" s="130" t="s">
        <v>1210</v>
      </c>
      <c r="F59" s="130"/>
      <c r="G59" s="131" t="s">
        <v>996</v>
      </c>
      <c r="H59" s="280" t="s">
        <v>968</v>
      </c>
      <c r="I59" s="131" t="s">
        <v>986</v>
      </c>
      <c r="J59" s="248"/>
    </row>
    <row r="60" spans="1:10" s="71" customFormat="1" ht="13.5" thickBot="1" x14ac:dyDescent="0.25">
      <c r="A60" s="127">
        <v>43</v>
      </c>
      <c r="B60" s="127" t="s">
        <v>994</v>
      </c>
      <c r="C60" s="128" t="s">
        <v>1034</v>
      </c>
      <c r="D60" s="129" t="s">
        <v>995</v>
      </c>
      <c r="E60" s="130" t="s">
        <v>1210</v>
      </c>
      <c r="F60" s="130"/>
      <c r="G60" s="131" t="s">
        <v>996</v>
      </c>
      <c r="H60" s="280" t="s">
        <v>968</v>
      </c>
      <c r="I60" s="131" t="s">
        <v>986</v>
      </c>
      <c r="J60" s="248"/>
    </row>
    <row r="61" spans="1:10" s="71" customFormat="1" ht="13.5" thickBot="1" x14ac:dyDescent="0.25">
      <c r="A61" s="127">
        <v>44</v>
      </c>
      <c r="B61" s="127" t="s">
        <v>994</v>
      </c>
      <c r="C61" s="128" t="s">
        <v>1035</v>
      </c>
      <c r="D61" s="129" t="s">
        <v>995</v>
      </c>
      <c r="E61" s="130" t="s">
        <v>1210</v>
      </c>
      <c r="F61" s="130"/>
      <c r="G61" s="131" t="s">
        <v>996</v>
      </c>
      <c r="H61" s="280" t="s">
        <v>968</v>
      </c>
      <c r="I61" s="131" t="s">
        <v>986</v>
      </c>
      <c r="J61" s="248"/>
    </row>
    <row r="62" spans="1:10" s="71" customFormat="1" ht="13.5" thickBot="1" x14ac:dyDescent="0.25">
      <c r="A62" s="127">
        <v>45</v>
      </c>
      <c r="B62" s="127" t="s">
        <v>994</v>
      </c>
      <c r="C62" s="128" t="s">
        <v>1036</v>
      </c>
      <c r="D62" s="129" t="s">
        <v>995</v>
      </c>
      <c r="E62" s="130" t="s">
        <v>1210</v>
      </c>
      <c r="F62" s="130"/>
      <c r="G62" s="131" t="s">
        <v>996</v>
      </c>
      <c r="H62" s="280" t="s">
        <v>968</v>
      </c>
      <c r="I62" s="131" t="s">
        <v>986</v>
      </c>
      <c r="J62" s="248"/>
    </row>
    <row r="63" spans="1:10" ht="13.5" thickBot="1" x14ac:dyDescent="0.25">
      <c r="A63" s="127">
        <v>46</v>
      </c>
      <c r="B63" s="127" t="s">
        <v>994</v>
      </c>
      <c r="C63" s="128" t="s">
        <v>1037</v>
      </c>
      <c r="D63" s="129" t="s">
        <v>995</v>
      </c>
      <c r="E63" s="130" t="s">
        <v>1210</v>
      </c>
      <c r="F63" s="130"/>
      <c r="G63" s="131" t="s">
        <v>996</v>
      </c>
      <c r="H63" s="280" t="s">
        <v>968</v>
      </c>
      <c r="I63" s="131" t="s">
        <v>986</v>
      </c>
      <c r="J63" s="248"/>
    </row>
    <row r="64" spans="1:10" ht="13.5" thickBot="1" x14ac:dyDescent="0.25">
      <c r="A64" s="127">
        <v>47</v>
      </c>
      <c r="B64" s="127" t="s">
        <v>994</v>
      </c>
      <c r="C64" s="128" t="s">
        <v>1038</v>
      </c>
      <c r="D64" s="129" t="s">
        <v>995</v>
      </c>
      <c r="E64" s="130" t="s">
        <v>1210</v>
      </c>
      <c r="F64" s="130"/>
      <c r="G64" s="131" t="s">
        <v>996</v>
      </c>
      <c r="H64" s="280" t="s">
        <v>968</v>
      </c>
      <c r="I64" s="131" t="s">
        <v>986</v>
      </c>
      <c r="J64" s="248"/>
    </row>
    <row r="65" spans="1:10" ht="13.5" thickBot="1" x14ac:dyDescent="0.25">
      <c r="A65" s="127">
        <v>48</v>
      </c>
      <c r="B65" s="127" t="s">
        <v>994</v>
      </c>
      <c r="C65" s="128" t="s">
        <v>1039</v>
      </c>
      <c r="D65" s="129" t="s">
        <v>995</v>
      </c>
      <c r="E65" s="130" t="s">
        <v>1210</v>
      </c>
      <c r="F65" s="130"/>
      <c r="G65" s="131" t="s">
        <v>996</v>
      </c>
      <c r="H65" s="280" t="s">
        <v>968</v>
      </c>
      <c r="I65" s="131" t="s">
        <v>986</v>
      </c>
      <c r="J65" s="248"/>
    </row>
    <row r="66" spans="1:10" ht="13.5" thickBot="1" x14ac:dyDescent="0.25">
      <c r="A66" s="127">
        <v>49</v>
      </c>
      <c r="B66" s="127" t="s">
        <v>994</v>
      </c>
      <c r="C66" s="128" t="s">
        <v>1040</v>
      </c>
      <c r="D66" s="129" t="s">
        <v>995</v>
      </c>
      <c r="E66" s="130" t="s">
        <v>1210</v>
      </c>
      <c r="F66" s="130"/>
      <c r="G66" s="131" t="s">
        <v>996</v>
      </c>
      <c r="H66" s="280" t="s">
        <v>968</v>
      </c>
      <c r="I66" s="131" t="s">
        <v>986</v>
      </c>
      <c r="J66" s="248"/>
    </row>
    <row r="67" spans="1:10" ht="13.5" thickBot="1" x14ac:dyDescent="0.25">
      <c r="A67" s="127">
        <v>50</v>
      </c>
      <c r="B67" s="127" t="s">
        <v>994</v>
      </c>
      <c r="C67" s="128" t="s">
        <v>1041</v>
      </c>
      <c r="D67" s="129" t="s">
        <v>995</v>
      </c>
      <c r="E67" s="130" t="s">
        <v>1210</v>
      </c>
      <c r="F67" s="130"/>
      <c r="G67" s="131" t="s">
        <v>996</v>
      </c>
      <c r="H67" s="280" t="s">
        <v>968</v>
      </c>
      <c r="I67" s="131" t="s">
        <v>986</v>
      </c>
      <c r="J67" s="248"/>
    </row>
    <row r="68" spans="1:10" ht="13.5" thickBot="1" x14ac:dyDescent="0.25">
      <c r="A68" s="127">
        <v>51</v>
      </c>
      <c r="B68" s="127" t="s">
        <v>994</v>
      </c>
      <c r="C68" s="128" t="s">
        <v>1042</v>
      </c>
      <c r="D68" s="129" t="s">
        <v>995</v>
      </c>
      <c r="E68" s="130" t="s">
        <v>1210</v>
      </c>
      <c r="F68" s="130"/>
      <c r="G68" s="131" t="s">
        <v>996</v>
      </c>
      <c r="H68" s="280" t="s">
        <v>968</v>
      </c>
      <c r="I68" s="131" t="s">
        <v>986</v>
      </c>
      <c r="J68" s="248"/>
    </row>
    <row r="69" spans="1:10" ht="13.5" thickBot="1" x14ac:dyDescent="0.25">
      <c r="A69" s="127">
        <v>52</v>
      </c>
      <c r="B69" s="127" t="s">
        <v>994</v>
      </c>
      <c r="C69" s="128" t="s">
        <v>1043</v>
      </c>
      <c r="D69" s="129" t="s">
        <v>995</v>
      </c>
      <c r="E69" s="130" t="s">
        <v>1210</v>
      </c>
      <c r="F69" s="130"/>
      <c r="G69" s="131" t="s">
        <v>996</v>
      </c>
      <c r="H69" s="280" t="s">
        <v>968</v>
      </c>
      <c r="I69" s="131" t="s">
        <v>986</v>
      </c>
      <c r="J69" s="248"/>
    </row>
    <row r="70" spans="1:10" ht="13.5" thickBot="1" x14ac:dyDescent="0.25">
      <c r="A70" s="127">
        <v>53</v>
      </c>
      <c r="B70" s="127" t="s">
        <v>994</v>
      </c>
      <c r="C70" s="128" t="s">
        <v>1044</v>
      </c>
      <c r="D70" s="129" t="s">
        <v>995</v>
      </c>
      <c r="E70" s="130" t="s">
        <v>1210</v>
      </c>
      <c r="F70" s="130"/>
      <c r="G70" s="131" t="s">
        <v>996</v>
      </c>
      <c r="H70" s="280" t="s">
        <v>968</v>
      </c>
      <c r="I70" s="131" t="s">
        <v>986</v>
      </c>
      <c r="J70" s="248"/>
    </row>
    <row r="71" spans="1:10" ht="13.5" thickBot="1" x14ac:dyDescent="0.25">
      <c r="A71" s="127">
        <v>54</v>
      </c>
      <c r="B71" s="127" t="s">
        <v>994</v>
      </c>
      <c r="C71" s="128" t="s">
        <v>1045</v>
      </c>
      <c r="D71" s="129" t="s">
        <v>995</v>
      </c>
      <c r="E71" s="130" t="s">
        <v>1210</v>
      </c>
      <c r="F71" s="130"/>
      <c r="G71" s="131" t="s">
        <v>996</v>
      </c>
      <c r="H71" s="280" t="s">
        <v>968</v>
      </c>
      <c r="I71" s="131" t="s">
        <v>986</v>
      </c>
      <c r="J71" s="248"/>
    </row>
    <row r="72" spans="1:10" ht="13.5" thickBot="1" x14ac:dyDescent="0.25">
      <c r="A72" s="127">
        <v>55</v>
      </c>
      <c r="B72" s="127" t="s">
        <v>994</v>
      </c>
      <c r="C72" s="128" t="s">
        <v>1046</v>
      </c>
      <c r="D72" s="129" t="s">
        <v>995</v>
      </c>
      <c r="E72" s="130" t="s">
        <v>1210</v>
      </c>
      <c r="F72" s="130"/>
      <c r="G72" s="131" t="s">
        <v>996</v>
      </c>
      <c r="H72" s="280" t="s">
        <v>968</v>
      </c>
      <c r="I72" s="131" t="s">
        <v>986</v>
      </c>
      <c r="J72" s="248"/>
    </row>
    <row r="73" spans="1:10" ht="13.5" thickBot="1" x14ac:dyDescent="0.25">
      <c r="A73" s="127">
        <v>56</v>
      </c>
      <c r="B73" s="127" t="s">
        <v>994</v>
      </c>
      <c r="C73" s="128" t="s">
        <v>1047</v>
      </c>
      <c r="D73" s="129" t="s">
        <v>995</v>
      </c>
      <c r="E73" s="130" t="s">
        <v>1210</v>
      </c>
      <c r="F73" s="130"/>
      <c r="G73" s="131" t="s">
        <v>996</v>
      </c>
      <c r="H73" s="280" t="s">
        <v>968</v>
      </c>
      <c r="I73" s="131" t="s">
        <v>986</v>
      </c>
      <c r="J73" s="248"/>
    </row>
    <row r="74" spans="1:10" ht="13.5" thickBot="1" x14ac:dyDescent="0.25">
      <c r="A74" s="127">
        <v>57</v>
      </c>
      <c r="B74" s="127" t="s">
        <v>994</v>
      </c>
      <c r="C74" s="128" t="s">
        <v>1048</v>
      </c>
      <c r="D74" s="129" t="s">
        <v>995</v>
      </c>
      <c r="E74" s="130" t="s">
        <v>1210</v>
      </c>
      <c r="F74" s="130"/>
      <c r="G74" s="131" t="s">
        <v>996</v>
      </c>
      <c r="H74" s="280" t="s">
        <v>968</v>
      </c>
      <c r="I74" s="131" t="s">
        <v>986</v>
      </c>
      <c r="J74" s="248"/>
    </row>
    <row r="75" spans="1:10" ht="13.5" thickBot="1" x14ac:dyDescent="0.25">
      <c r="A75" s="127">
        <v>58</v>
      </c>
      <c r="B75" s="127" t="s">
        <v>994</v>
      </c>
      <c r="C75" s="128" t="s">
        <v>1049</v>
      </c>
      <c r="D75" s="129" t="s">
        <v>995</v>
      </c>
      <c r="E75" s="130" t="s">
        <v>1210</v>
      </c>
      <c r="F75" s="130"/>
      <c r="G75" s="131" t="s">
        <v>996</v>
      </c>
      <c r="H75" s="280" t="s">
        <v>968</v>
      </c>
      <c r="I75" s="131" t="s">
        <v>986</v>
      </c>
      <c r="J75" s="248"/>
    </row>
    <row r="76" spans="1:10" ht="13.5" thickBot="1" x14ac:dyDescent="0.25">
      <c r="A76" s="127">
        <v>59</v>
      </c>
      <c r="B76" s="127" t="s">
        <v>994</v>
      </c>
      <c r="C76" s="128" t="s">
        <v>1050</v>
      </c>
      <c r="D76" s="129" t="s">
        <v>995</v>
      </c>
      <c r="E76" s="130" t="s">
        <v>1210</v>
      </c>
      <c r="F76" s="130"/>
      <c r="G76" s="131" t="s">
        <v>996</v>
      </c>
      <c r="H76" s="280" t="s">
        <v>968</v>
      </c>
      <c r="I76" s="131" t="s">
        <v>986</v>
      </c>
      <c r="J76" s="248"/>
    </row>
    <row r="77" spans="1:10" ht="13.5" thickBot="1" x14ac:dyDescent="0.25">
      <c r="A77" s="127">
        <v>60</v>
      </c>
      <c r="B77" s="127" t="s">
        <v>994</v>
      </c>
      <c r="C77" s="128" t="s">
        <v>1051</v>
      </c>
      <c r="D77" s="129" t="s">
        <v>995</v>
      </c>
      <c r="E77" s="130" t="s">
        <v>1210</v>
      </c>
      <c r="F77" s="130"/>
      <c r="G77" s="131" t="s">
        <v>996</v>
      </c>
      <c r="H77" s="280" t="s">
        <v>968</v>
      </c>
      <c r="I77" s="131" t="s">
        <v>986</v>
      </c>
      <c r="J77" s="248"/>
    </row>
    <row r="78" spans="1:10" ht="13.5" thickBot="1" x14ac:dyDescent="0.25">
      <c r="A78" s="127">
        <v>61</v>
      </c>
      <c r="B78" s="127" t="s">
        <v>994</v>
      </c>
      <c r="C78" s="128" t="s">
        <v>1052</v>
      </c>
      <c r="D78" s="129" t="s">
        <v>995</v>
      </c>
      <c r="E78" s="130" t="s">
        <v>1210</v>
      </c>
      <c r="F78" s="130"/>
      <c r="G78" s="131" t="s">
        <v>996</v>
      </c>
      <c r="H78" s="280" t="s">
        <v>968</v>
      </c>
      <c r="I78" s="131" t="s">
        <v>986</v>
      </c>
      <c r="J78" s="248"/>
    </row>
    <row r="79" spans="1:10" ht="21.75" thickBot="1" x14ac:dyDescent="0.25">
      <c r="A79" s="127">
        <v>62</v>
      </c>
      <c r="B79" s="127" t="s">
        <v>994</v>
      </c>
      <c r="C79" s="128" t="s">
        <v>1053</v>
      </c>
      <c r="D79" s="129" t="s">
        <v>995</v>
      </c>
      <c r="E79" s="130" t="s">
        <v>1210</v>
      </c>
      <c r="F79" s="130"/>
      <c r="G79" s="131" t="s">
        <v>996</v>
      </c>
      <c r="H79" s="280" t="s">
        <v>968</v>
      </c>
      <c r="I79" s="131" t="s">
        <v>986</v>
      </c>
      <c r="J79" s="248"/>
    </row>
    <row r="80" spans="1:10" ht="13.5" thickBot="1" x14ac:dyDescent="0.25">
      <c r="A80" s="127">
        <v>63</v>
      </c>
      <c r="B80" s="127" t="s">
        <v>994</v>
      </c>
      <c r="C80" s="128" t="s">
        <v>1054</v>
      </c>
      <c r="D80" s="129" t="s">
        <v>995</v>
      </c>
      <c r="E80" s="130" t="s">
        <v>1210</v>
      </c>
      <c r="F80" s="130"/>
      <c r="G80" s="131" t="s">
        <v>996</v>
      </c>
      <c r="H80" s="280" t="s">
        <v>968</v>
      </c>
      <c r="I80" s="131" t="s">
        <v>986</v>
      </c>
      <c r="J80" s="248"/>
    </row>
    <row r="81" spans="1:10" ht="13.5" thickBot="1" x14ac:dyDescent="0.25">
      <c r="A81" s="127">
        <v>64</v>
      </c>
      <c r="B81" s="127" t="s">
        <v>994</v>
      </c>
      <c r="C81" s="128" t="s">
        <v>1055</v>
      </c>
      <c r="D81" s="129" t="s">
        <v>995</v>
      </c>
      <c r="E81" s="130" t="s">
        <v>1210</v>
      </c>
      <c r="F81" s="130"/>
      <c r="G81" s="131" t="s">
        <v>996</v>
      </c>
      <c r="H81" s="280" t="s">
        <v>968</v>
      </c>
      <c r="I81" s="131" t="s">
        <v>986</v>
      </c>
      <c r="J81" s="248"/>
    </row>
    <row r="82" spans="1:10" ht="13.5" thickBot="1" x14ac:dyDescent="0.25">
      <c r="A82" s="127">
        <v>65</v>
      </c>
      <c r="B82" s="127" t="s">
        <v>994</v>
      </c>
      <c r="C82" s="128" t="s">
        <v>1056</v>
      </c>
      <c r="D82" s="129" t="s">
        <v>995</v>
      </c>
      <c r="E82" s="130" t="s">
        <v>1210</v>
      </c>
      <c r="F82" s="130"/>
      <c r="G82" s="131" t="s">
        <v>996</v>
      </c>
      <c r="H82" s="280" t="s">
        <v>968</v>
      </c>
      <c r="I82" s="131" t="s">
        <v>986</v>
      </c>
      <c r="J82" s="248"/>
    </row>
    <row r="83" spans="1:10" ht="13.5" thickBot="1" x14ac:dyDescent="0.25">
      <c r="A83" s="127">
        <v>66</v>
      </c>
      <c r="B83" s="127" t="s">
        <v>994</v>
      </c>
      <c r="C83" s="128" t="s">
        <v>1057</v>
      </c>
      <c r="D83" s="129" t="s">
        <v>995</v>
      </c>
      <c r="E83" s="130" t="s">
        <v>1210</v>
      </c>
      <c r="F83" s="130"/>
      <c r="G83" s="131" t="s">
        <v>996</v>
      </c>
      <c r="H83" s="280" t="s">
        <v>968</v>
      </c>
      <c r="I83" s="131" t="s">
        <v>986</v>
      </c>
      <c r="J83" s="248"/>
    </row>
    <row r="84" spans="1:10" ht="13.5" thickBot="1" x14ac:dyDescent="0.25">
      <c r="A84" s="127">
        <v>67</v>
      </c>
      <c r="B84" s="127" t="s">
        <v>994</v>
      </c>
      <c r="C84" s="128" t="s">
        <v>1058</v>
      </c>
      <c r="D84" s="129" t="s">
        <v>995</v>
      </c>
      <c r="E84" s="130" t="s">
        <v>1210</v>
      </c>
      <c r="F84" s="130"/>
      <c r="G84" s="131" t="s">
        <v>996</v>
      </c>
      <c r="H84" s="280" t="s">
        <v>968</v>
      </c>
      <c r="I84" s="131" t="s">
        <v>986</v>
      </c>
      <c r="J84" s="248"/>
    </row>
    <row r="85" spans="1:10" ht="13.5" thickBot="1" x14ac:dyDescent="0.25">
      <c r="A85" s="127">
        <v>68</v>
      </c>
      <c r="B85" s="127" t="s">
        <v>994</v>
      </c>
      <c r="C85" s="128" t="s">
        <v>1059</v>
      </c>
      <c r="D85" s="129" t="s">
        <v>995</v>
      </c>
      <c r="E85" s="130" t="s">
        <v>1210</v>
      </c>
      <c r="F85" s="130"/>
      <c r="G85" s="131" t="s">
        <v>996</v>
      </c>
      <c r="H85" s="280" t="s">
        <v>968</v>
      </c>
      <c r="I85" s="131" t="s">
        <v>986</v>
      </c>
      <c r="J85" s="248"/>
    </row>
    <row r="86" spans="1:10" ht="13.5" thickBot="1" x14ac:dyDescent="0.25">
      <c r="A86" s="127">
        <v>69</v>
      </c>
      <c r="B86" s="127" t="s">
        <v>994</v>
      </c>
      <c r="C86" s="128" t="s">
        <v>1060</v>
      </c>
      <c r="D86" s="129" t="s">
        <v>995</v>
      </c>
      <c r="E86" s="130" t="s">
        <v>1210</v>
      </c>
      <c r="F86" s="130"/>
      <c r="G86" s="131" t="s">
        <v>996</v>
      </c>
      <c r="H86" s="280" t="s">
        <v>968</v>
      </c>
      <c r="I86" s="131" t="s">
        <v>986</v>
      </c>
      <c r="J86" s="248"/>
    </row>
    <row r="87" spans="1:10" ht="13.5" thickBot="1" x14ac:dyDescent="0.25">
      <c r="A87" s="127">
        <v>70</v>
      </c>
      <c r="B87" s="127" t="s">
        <v>994</v>
      </c>
      <c r="C87" s="128" t="s">
        <v>1061</v>
      </c>
      <c r="D87" s="129" t="s">
        <v>995</v>
      </c>
      <c r="E87" s="130" t="s">
        <v>1210</v>
      </c>
      <c r="F87" s="130"/>
      <c r="G87" s="131" t="s">
        <v>996</v>
      </c>
      <c r="H87" s="280" t="s">
        <v>968</v>
      </c>
      <c r="I87" s="131" t="s">
        <v>986</v>
      </c>
      <c r="J87" s="248"/>
    </row>
    <row r="88" spans="1:10" ht="13.5" thickBot="1" x14ac:dyDescent="0.25">
      <c r="A88" s="127">
        <v>71</v>
      </c>
      <c r="B88" s="127" t="s">
        <v>994</v>
      </c>
      <c r="C88" s="128" t="s">
        <v>1062</v>
      </c>
      <c r="D88" s="129" t="s">
        <v>995</v>
      </c>
      <c r="E88" s="130" t="s">
        <v>1210</v>
      </c>
      <c r="F88" s="130"/>
      <c r="G88" s="131" t="s">
        <v>996</v>
      </c>
      <c r="H88" s="280" t="s">
        <v>968</v>
      </c>
      <c r="I88" s="131" t="s">
        <v>986</v>
      </c>
      <c r="J88" s="248"/>
    </row>
    <row r="89" spans="1:10" ht="13.5" thickBot="1" x14ac:dyDescent="0.25">
      <c r="A89" s="127">
        <v>72</v>
      </c>
      <c r="B89" s="127" t="s">
        <v>994</v>
      </c>
      <c r="C89" s="128" t="s">
        <v>1063</v>
      </c>
      <c r="D89" s="129" t="s">
        <v>995</v>
      </c>
      <c r="E89" s="130" t="s">
        <v>1210</v>
      </c>
      <c r="F89" s="130"/>
      <c r="G89" s="131" t="s">
        <v>996</v>
      </c>
      <c r="H89" s="280" t="s">
        <v>968</v>
      </c>
      <c r="I89" s="131" t="s">
        <v>986</v>
      </c>
      <c r="J89" s="248"/>
    </row>
    <row r="90" spans="1:10" ht="13.5" thickBot="1" x14ac:dyDescent="0.25">
      <c r="A90" s="127">
        <v>73</v>
      </c>
      <c r="B90" s="127" t="s">
        <v>994</v>
      </c>
      <c r="C90" s="128" t="s">
        <v>1064</v>
      </c>
      <c r="D90" s="129" t="s">
        <v>995</v>
      </c>
      <c r="E90" s="130" t="s">
        <v>1210</v>
      </c>
      <c r="F90" s="130"/>
      <c r="G90" s="131" t="s">
        <v>996</v>
      </c>
      <c r="H90" s="280" t="s">
        <v>968</v>
      </c>
      <c r="I90" s="131" t="s">
        <v>986</v>
      </c>
      <c r="J90" s="248"/>
    </row>
    <row r="91" spans="1:10" ht="13.5" thickBot="1" x14ac:dyDescent="0.25">
      <c r="A91" s="127">
        <v>74</v>
      </c>
      <c r="B91" s="127" t="s">
        <v>994</v>
      </c>
      <c r="C91" s="128" t="s">
        <v>1065</v>
      </c>
      <c r="D91" s="129" t="s">
        <v>995</v>
      </c>
      <c r="E91" s="130" t="s">
        <v>1210</v>
      </c>
      <c r="F91" s="130"/>
      <c r="G91" s="131" t="s">
        <v>996</v>
      </c>
      <c r="H91" s="280" t="s">
        <v>968</v>
      </c>
      <c r="I91" s="131" t="s">
        <v>986</v>
      </c>
      <c r="J91" s="248"/>
    </row>
    <row r="92" spans="1:10" ht="13.5" thickBot="1" x14ac:dyDescent="0.25">
      <c r="A92" s="127">
        <v>75</v>
      </c>
      <c r="B92" s="127" t="s">
        <v>994</v>
      </c>
      <c r="C92" s="128" t="s">
        <v>1066</v>
      </c>
      <c r="D92" s="129" t="s">
        <v>995</v>
      </c>
      <c r="E92" s="130" t="s">
        <v>1210</v>
      </c>
      <c r="F92" s="130"/>
      <c r="G92" s="131" t="s">
        <v>996</v>
      </c>
      <c r="H92" s="280" t="s">
        <v>968</v>
      </c>
      <c r="I92" s="131" t="s">
        <v>986</v>
      </c>
      <c r="J92" s="248"/>
    </row>
    <row r="93" spans="1:10" ht="13.5" thickBot="1" x14ac:dyDescent="0.25">
      <c r="A93" s="127">
        <v>76</v>
      </c>
      <c r="B93" s="127" t="s">
        <v>994</v>
      </c>
      <c r="C93" s="128" t="s">
        <v>1067</v>
      </c>
      <c r="D93" s="129" t="s">
        <v>995</v>
      </c>
      <c r="E93" s="130" t="s">
        <v>1210</v>
      </c>
      <c r="F93" s="130"/>
      <c r="G93" s="131" t="s">
        <v>996</v>
      </c>
      <c r="H93" s="280" t="s">
        <v>968</v>
      </c>
      <c r="I93" s="131" t="s">
        <v>986</v>
      </c>
      <c r="J93" s="248"/>
    </row>
    <row r="94" spans="1:10" ht="13.5" thickBot="1" x14ac:dyDescent="0.25">
      <c r="A94" s="127">
        <v>77</v>
      </c>
      <c r="B94" s="127" t="s">
        <v>994</v>
      </c>
      <c r="C94" s="128" t="s">
        <v>1068</v>
      </c>
      <c r="D94" s="129" t="s">
        <v>995</v>
      </c>
      <c r="E94" s="130" t="s">
        <v>1210</v>
      </c>
      <c r="F94" s="130"/>
      <c r="G94" s="131" t="s">
        <v>996</v>
      </c>
      <c r="H94" s="280" t="s">
        <v>968</v>
      </c>
      <c r="I94" s="131" t="s">
        <v>986</v>
      </c>
      <c r="J94" s="248"/>
    </row>
    <row r="95" spans="1:10" ht="13.5" thickBot="1" x14ac:dyDescent="0.25">
      <c r="A95" s="127">
        <v>78</v>
      </c>
      <c r="B95" s="127" t="s">
        <v>994</v>
      </c>
      <c r="C95" s="128" t="s">
        <v>1069</v>
      </c>
      <c r="D95" s="129" t="s">
        <v>995</v>
      </c>
      <c r="E95" s="130" t="s">
        <v>1210</v>
      </c>
      <c r="F95" s="130"/>
      <c r="G95" s="131" t="s">
        <v>996</v>
      </c>
      <c r="H95" s="280" t="s">
        <v>968</v>
      </c>
      <c r="I95" s="131" t="s">
        <v>986</v>
      </c>
      <c r="J95" s="248"/>
    </row>
    <row r="96" spans="1:10" ht="13.5" thickBot="1" x14ac:dyDescent="0.25">
      <c r="A96" s="127">
        <v>79</v>
      </c>
      <c r="B96" s="127" t="s">
        <v>994</v>
      </c>
      <c r="C96" s="128" t="s">
        <v>1070</v>
      </c>
      <c r="D96" s="129" t="s">
        <v>995</v>
      </c>
      <c r="E96" s="130" t="s">
        <v>1210</v>
      </c>
      <c r="F96" s="130"/>
      <c r="G96" s="131" t="s">
        <v>996</v>
      </c>
      <c r="H96" s="280" t="s">
        <v>968</v>
      </c>
      <c r="I96" s="131" t="s">
        <v>986</v>
      </c>
      <c r="J96" s="248"/>
    </row>
    <row r="97" spans="1:10" ht="13.5" thickBot="1" x14ac:dyDescent="0.25">
      <c r="A97" s="127">
        <v>80</v>
      </c>
      <c r="B97" s="127" t="s">
        <v>994</v>
      </c>
      <c r="C97" s="128" t="s">
        <v>1071</v>
      </c>
      <c r="D97" s="129" t="s">
        <v>995</v>
      </c>
      <c r="E97" s="130" t="s">
        <v>1210</v>
      </c>
      <c r="F97" s="130"/>
      <c r="G97" s="131" t="s">
        <v>996</v>
      </c>
      <c r="H97" s="280" t="s">
        <v>968</v>
      </c>
      <c r="I97" s="131" t="s">
        <v>986</v>
      </c>
      <c r="J97" s="248"/>
    </row>
    <row r="98" spans="1:10" ht="13.5" thickBot="1" x14ac:dyDescent="0.25">
      <c r="A98" s="127">
        <v>81</v>
      </c>
      <c r="B98" s="127" t="s">
        <v>994</v>
      </c>
      <c r="C98" s="128" t="s">
        <v>1072</v>
      </c>
      <c r="D98" s="129" t="s">
        <v>995</v>
      </c>
      <c r="E98" s="130" t="s">
        <v>1210</v>
      </c>
      <c r="F98" s="130"/>
      <c r="G98" s="131" t="s">
        <v>996</v>
      </c>
      <c r="H98" s="280" t="s">
        <v>968</v>
      </c>
      <c r="I98" s="131" t="s">
        <v>986</v>
      </c>
      <c r="J98" s="248"/>
    </row>
    <row r="99" spans="1:10" ht="13.5" thickBot="1" x14ac:dyDescent="0.25">
      <c r="A99" s="127">
        <v>82</v>
      </c>
      <c r="B99" s="127" t="s">
        <v>994</v>
      </c>
      <c r="C99" s="128" t="s">
        <v>1073</v>
      </c>
      <c r="D99" s="129" t="s">
        <v>995</v>
      </c>
      <c r="E99" s="130" t="s">
        <v>1210</v>
      </c>
      <c r="F99" s="130"/>
      <c r="G99" s="131" t="s">
        <v>996</v>
      </c>
      <c r="H99" s="280" t="s">
        <v>968</v>
      </c>
      <c r="I99" s="131" t="s">
        <v>986</v>
      </c>
      <c r="J99" s="248"/>
    </row>
    <row r="100" spans="1:10" ht="13.5" thickBot="1" x14ac:dyDescent="0.25">
      <c r="A100" s="127">
        <v>83</v>
      </c>
      <c r="B100" s="127" t="s">
        <v>994</v>
      </c>
      <c r="C100" s="128" t="s">
        <v>1074</v>
      </c>
      <c r="D100" s="129" t="s">
        <v>995</v>
      </c>
      <c r="E100" s="130" t="s">
        <v>1210</v>
      </c>
      <c r="F100" s="130"/>
      <c r="G100" s="131" t="s">
        <v>996</v>
      </c>
      <c r="H100" s="280" t="s">
        <v>968</v>
      </c>
      <c r="I100" s="131" t="s">
        <v>986</v>
      </c>
      <c r="J100" s="248"/>
    </row>
    <row r="101" spans="1:10" ht="13.5" thickBot="1" x14ac:dyDescent="0.25">
      <c r="A101" s="127">
        <v>84</v>
      </c>
      <c r="B101" s="127" t="s">
        <v>994</v>
      </c>
      <c r="C101" s="128" t="s">
        <v>1075</v>
      </c>
      <c r="D101" s="129" t="s">
        <v>995</v>
      </c>
      <c r="E101" s="130" t="s">
        <v>1210</v>
      </c>
      <c r="F101" s="130"/>
      <c r="G101" s="131" t="s">
        <v>996</v>
      </c>
      <c r="H101" s="280" t="s">
        <v>968</v>
      </c>
      <c r="I101" s="131" t="s">
        <v>986</v>
      </c>
      <c r="J101" s="248"/>
    </row>
    <row r="102" spans="1:10" ht="13.5" thickBot="1" x14ac:dyDescent="0.25">
      <c r="A102" s="127">
        <v>85</v>
      </c>
      <c r="B102" s="127" t="s">
        <v>994</v>
      </c>
      <c r="C102" s="128" t="s">
        <v>1076</v>
      </c>
      <c r="D102" s="129" t="s">
        <v>995</v>
      </c>
      <c r="E102" s="130" t="s">
        <v>1210</v>
      </c>
      <c r="F102" s="130"/>
      <c r="G102" s="131" t="s">
        <v>996</v>
      </c>
      <c r="H102" s="280" t="s">
        <v>968</v>
      </c>
      <c r="I102" s="131" t="s">
        <v>986</v>
      </c>
      <c r="J102" s="248"/>
    </row>
    <row r="103" spans="1:10" ht="13.5" customHeight="1" thickBot="1" x14ac:dyDescent="0.25">
      <c r="A103" s="127">
        <v>86</v>
      </c>
      <c r="B103" s="127" t="s">
        <v>994</v>
      </c>
      <c r="C103" s="128" t="s">
        <v>1077</v>
      </c>
      <c r="D103" s="129" t="s">
        <v>1078</v>
      </c>
      <c r="E103" s="130" t="s">
        <v>1210</v>
      </c>
      <c r="F103" s="130"/>
      <c r="G103" s="131" t="s">
        <v>1079</v>
      </c>
      <c r="H103" s="280" t="s">
        <v>968</v>
      </c>
      <c r="I103" s="131" t="s">
        <v>986</v>
      </c>
      <c r="J103" s="248"/>
    </row>
    <row r="104" spans="1:10" ht="13.5" thickBot="1" x14ac:dyDescent="0.25">
      <c r="A104" s="127">
        <v>87</v>
      </c>
      <c r="B104" s="127" t="s">
        <v>994</v>
      </c>
      <c r="C104" s="128" t="s">
        <v>1080</v>
      </c>
      <c r="D104" s="129" t="s">
        <v>1078</v>
      </c>
      <c r="E104" s="130" t="s">
        <v>1210</v>
      </c>
      <c r="F104" s="130"/>
      <c r="G104" s="131"/>
      <c r="H104" s="280" t="s">
        <v>968</v>
      </c>
      <c r="I104" s="131" t="s">
        <v>986</v>
      </c>
      <c r="J104" s="248"/>
    </row>
    <row r="105" spans="1:10" ht="21.75" thickBot="1" x14ac:dyDescent="0.25">
      <c r="A105" s="127">
        <v>88</v>
      </c>
      <c r="B105" s="127" t="s">
        <v>994</v>
      </c>
      <c r="C105" s="128" t="s">
        <v>1081</v>
      </c>
      <c r="D105" s="129" t="s">
        <v>1078</v>
      </c>
      <c r="E105" s="130" t="s">
        <v>1210</v>
      </c>
      <c r="F105" s="130"/>
      <c r="G105" s="131"/>
      <c r="H105" s="280" t="s">
        <v>968</v>
      </c>
      <c r="I105" s="131" t="s">
        <v>986</v>
      </c>
      <c r="J105" s="248"/>
    </row>
    <row r="106" spans="1:10" ht="13.5" thickBot="1" x14ac:dyDescent="0.25">
      <c r="A106" s="127">
        <v>89</v>
      </c>
      <c r="B106" s="127" t="s">
        <v>994</v>
      </c>
      <c r="C106" s="128" t="s">
        <v>1082</v>
      </c>
      <c r="D106" s="129" t="s">
        <v>1078</v>
      </c>
      <c r="E106" s="130" t="s">
        <v>1210</v>
      </c>
      <c r="F106" s="130"/>
      <c r="G106" s="131"/>
      <c r="H106" s="280" t="s">
        <v>968</v>
      </c>
      <c r="I106" s="131" t="s">
        <v>986</v>
      </c>
      <c r="J106" s="248"/>
    </row>
    <row r="107" spans="1:10" ht="13.5" thickBot="1" x14ac:dyDescent="0.25">
      <c r="A107" s="127">
        <v>90</v>
      </c>
      <c r="B107" s="127" t="s">
        <v>994</v>
      </c>
      <c r="C107" s="128" t="s">
        <v>1083</v>
      </c>
      <c r="D107" s="129" t="s">
        <v>1078</v>
      </c>
      <c r="E107" s="130" t="s">
        <v>1210</v>
      </c>
      <c r="F107" s="130"/>
      <c r="G107" s="131"/>
      <c r="H107" s="280" t="s">
        <v>968</v>
      </c>
      <c r="I107" s="131" t="s">
        <v>986</v>
      </c>
      <c r="J107" s="248"/>
    </row>
    <row r="108" spans="1:10" ht="13.5" thickBot="1" x14ac:dyDescent="0.25">
      <c r="A108" s="127">
        <v>91</v>
      </c>
      <c r="B108" s="127" t="s">
        <v>994</v>
      </c>
      <c r="C108" s="128" t="s">
        <v>1084</v>
      </c>
      <c r="D108" s="129" t="s">
        <v>1078</v>
      </c>
      <c r="E108" s="130" t="s">
        <v>1210</v>
      </c>
      <c r="F108" s="130"/>
      <c r="G108" s="131"/>
      <c r="H108" s="280" t="s">
        <v>968</v>
      </c>
      <c r="I108" s="131" t="s">
        <v>986</v>
      </c>
      <c r="J108" s="248"/>
    </row>
    <row r="109" spans="1:10" ht="13.5" thickBot="1" x14ac:dyDescent="0.25">
      <c r="A109" s="127">
        <v>92</v>
      </c>
      <c r="B109" s="127" t="s">
        <v>994</v>
      </c>
      <c r="C109" s="128" t="s">
        <v>1085</v>
      </c>
      <c r="D109" s="129" t="s">
        <v>1078</v>
      </c>
      <c r="E109" s="130" t="s">
        <v>1210</v>
      </c>
      <c r="F109" s="130"/>
      <c r="G109" s="131"/>
      <c r="H109" s="280" t="s">
        <v>968</v>
      </c>
      <c r="I109" s="131" t="s">
        <v>986</v>
      </c>
      <c r="J109" s="248"/>
    </row>
    <row r="110" spans="1:10" ht="13.5" thickBot="1" x14ac:dyDescent="0.25">
      <c r="A110" s="127">
        <v>93</v>
      </c>
      <c r="B110" s="127" t="s">
        <v>994</v>
      </c>
      <c r="C110" s="128" t="s">
        <v>1086</v>
      </c>
      <c r="D110" s="129" t="s">
        <v>1078</v>
      </c>
      <c r="E110" s="130" t="s">
        <v>1210</v>
      </c>
      <c r="F110" s="130"/>
      <c r="G110" s="131"/>
      <c r="H110" s="280" t="s">
        <v>968</v>
      </c>
      <c r="I110" s="131" t="s">
        <v>986</v>
      </c>
      <c r="J110" s="248"/>
    </row>
    <row r="111" spans="1:10" ht="13.5" thickBot="1" x14ac:dyDescent="0.25">
      <c r="A111" s="127">
        <v>94</v>
      </c>
      <c r="B111" s="127" t="s">
        <v>994</v>
      </c>
      <c r="C111" s="128" t="s">
        <v>1087</v>
      </c>
      <c r="D111" s="129" t="s">
        <v>1078</v>
      </c>
      <c r="E111" s="130" t="s">
        <v>1210</v>
      </c>
      <c r="F111" s="130"/>
      <c r="G111" s="131"/>
      <c r="H111" s="280" t="s">
        <v>968</v>
      </c>
      <c r="I111" s="131" t="s">
        <v>986</v>
      </c>
      <c r="J111" s="248"/>
    </row>
    <row r="112" spans="1:10" ht="13.5" thickBot="1" x14ac:dyDescent="0.25">
      <c r="A112" s="127">
        <v>95</v>
      </c>
      <c r="B112" s="127" t="s">
        <v>994</v>
      </c>
      <c r="C112" s="128" t="s">
        <v>1088</v>
      </c>
      <c r="D112" s="129" t="s">
        <v>1078</v>
      </c>
      <c r="E112" s="130" t="s">
        <v>1210</v>
      </c>
      <c r="F112" s="130"/>
      <c r="G112" s="131"/>
      <c r="H112" s="280" t="s">
        <v>968</v>
      </c>
      <c r="I112" s="131" t="s">
        <v>986</v>
      </c>
      <c r="J112" s="248"/>
    </row>
    <row r="113" spans="1:10" ht="13.5" thickBot="1" x14ac:dyDescent="0.25">
      <c r="A113" s="127">
        <v>96</v>
      </c>
      <c r="B113" s="127" t="s">
        <v>994</v>
      </c>
      <c r="C113" s="128" t="s">
        <v>1089</v>
      </c>
      <c r="D113" s="129" t="s">
        <v>1078</v>
      </c>
      <c r="E113" s="130" t="s">
        <v>1210</v>
      </c>
      <c r="F113" s="130"/>
      <c r="G113" s="131"/>
      <c r="H113" s="280" t="s">
        <v>968</v>
      </c>
      <c r="I113" s="131" t="s">
        <v>986</v>
      </c>
      <c r="J113" s="248"/>
    </row>
    <row r="114" spans="1:10" ht="13.5" customHeight="1" thickBot="1" x14ac:dyDescent="0.25">
      <c r="A114" s="127">
        <v>97</v>
      </c>
      <c r="B114" s="127" t="s">
        <v>994</v>
      </c>
      <c r="C114" s="128" t="s">
        <v>1090</v>
      </c>
      <c r="D114" s="129" t="s">
        <v>1091</v>
      </c>
      <c r="E114" s="130" t="s">
        <v>1210</v>
      </c>
      <c r="F114" s="130"/>
      <c r="G114" s="131" t="s">
        <v>1092</v>
      </c>
      <c r="H114" s="280" t="s">
        <v>968</v>
      </c>
      <c r="I114" s="131" t="s">
        <v>986</v>
      </c>
      <c r="J114" s="248"/>
    </row>
    <row r="115" spans="1:10" ht="13.5" thickBot="1" x14ac:dyDescent="0.25">
      <c r="A115" s="127">
        <v>98</v>
      </c>
      <c r="B115" s="127" t="s">
        <v>994</v>
      </c>
      <c r="C115" s="128" t="s">
        <v>1093</v>
      </c>
      <c r="D115" s="129" t="s">
        <v>1091</v>
      </c>
      <c r="E115" s="130" t="s">
        <v>1210</v>
      </c>
      <c r="F115" s="130"/>
      <c r="G115" s="131"/>
      <c r="H115" s="280" t="s">
        <v>968</v>
      </c>
      <c r="I115" s="131" t="s">
        <v>986</v>
      </c>
      <c r="J115" s="248"/>
    </row>
    <row r="116" spans="1:10" ht="13.5" thickBot="1" x14ac:dyDescent="0.25">
      <c r="A116" s="127">
        <v>99</v>
      </c>
      <c r="B116" s="127" t="s">
        <v>994</v>
      </c>
      <c r="C116" s="128" t="s">
        <v>1094</v>
      </c>
      <c r="D116" s="129" t="s">
        <v>1091</v>
      </c>
      <c r="E116" s="130" t="s">
        <v>1210</v>
      </c>
      <c r="F116" s="130"/>
      <c r="G116" s="131"/>
      <c r="H116" s="280" t="s">
        <v>968</v>
      </c>
      <c r="I116" s="131" t="s">
        <v>986</v>
      </c>
      <c r="J116" s="248"/>
    </row>
    <row r="117" spans="1:10" ht="13.5" thickBot="1" x14ac:dyDescent="0.25">
      <c r="A117" s="127">
        <v>100</v>
      </c>
      <c r="B117" s="127" t="s">
        <v>994</v>
      </c>
      <c r="C117" s="128" t="s">
        <v>1095</v>
      </c>
      <c r="D117" s="129" t="s">
        <v>1091</v>
      </c>
      <c r="E117" s="130" t="s">
        <v>1210</v>
      </c>
      <c r="F117" s="130"/>
      <c r="G117" s="131"/>
      <c r="H117" s="280" t="s">
        <v>968</v>
      </c>
      <c r="I117" s="131" t="s">
        <v>986</v>
      </c>
      <c r="J117" s="248"/>
    </row>
    <row r="118" spans="1:10" ht="13.5" thickBot="1" x14ac:dyDescent="0.25">
      <c r="A118" s="127">
        <v>101</v>
      </c>
      <c r="B118" s="127" t="s">
        <v>994</v>
      </c>
      <c r="C118" s="128" t="s">
        <v>1096</v>
      </c>
      <c r="D118" s="129" t="s">
        <v>1091</v>
      </c>
      <c r="E118" s="130" t="s">
        <v>1210</v>
      </c>
      <c r="F118" s="130"/>
      <c r="G118" s="131"/>
      <c r="H118" s="280" t="s">
        <v>968</v>
      </c>
      <c r="I118" s="131" t="s">
        <v>986</v>
      </c>
      <c r="J118" s="248"/>
    </row>
    <row r="119" spans="1:10" ht="13.5" thickBot="1" x14ac:dyDescent="0.25">
      <c r="A119" s="127">
        <v>102</v>
      </c>
      <c r="B119" s="127" t="s">
        <v>994</v>
      </c>
      <c r="C119" s="128" t="s">
        <v>1097</v>
      </c>
      <c r="D119" s="129" t="s">
        <v>1091</v>
      </c>
      <c r="E119" s="130" t="s">
        <v>1210</v>
      </c>
      <c r="F119" s="130"/>
      <c r="G119" s="131"/>
      <c r="H119" s="280" t="s">
        <v>968</v>
      </c>
      <c r="I119" s="131" t="s">
        <v>986</v>
      </c>
      <c r="J119" s="248"/>
    </row>
    <row r="120" spans="1:10" ht="13.5" thickBot="1" x14ac:dyDescent="0.25">
      <c r="A120" s="127">
        <v>103</v>
      </c>
      <c r="B120" s="127" t="s">
        <v>994</v>
      </c>
      <c r="C120" s="128" t="s">
        <v>1098</v>
      </c>
      <c r="D120" s="129" t="s">
        <v>1091</v>
      </c>
      <c r="E120" s="130" t="s">
        <v>1210</v>
      </c>
      <c r="F120" s="130"/>
      <c r="G120" s="131"/>
      <c r="H120" s="280" t="s">
        <v>968</v>
      </c>
      <c r="I120" s="131" t="s">
        <v>986</v>
      </c>
      <c r="J120" s="248"/>
    </row>
    <row r="121" spans="1:10" ht="13.5" thickBot="1" x14ac:dyDescent="0.25">
      <c r="A121" s="127">
        <v>104</v>
      </c>
      <c r="B121" s="127" t="s">
        <v>994</v>
      </c>
      <c r="C121" s="128" t="s">
        <v>1099</v>
      </c>
      <c r="D121" s="129" t="s">
        <v>1091</v>
      </c>
      <c r="E121" s="130" t="s">
        <v>1210</v>
      </c>
      <c r="F121" s="130"/>
      <c r="G121" s="131"/>
      <c r="H121" s="280" t="s">
        <v>968</v>
      </c>
      <c r="I121" s="131" t="s">
        <v>986</v>
      </c>
      <c r="J121" s="248"/>
    </row>
    <row r="122" spans="1:10" ht="39" customHeight="1" thickBot="1" x14ac:dyDescent="0.25">
      <c r="A122" s="127">
        <v>105</v>
      </c>
      <c r="B122" s="127" t="s">
        <v>994</v>
      </c>
      <c r="C122" s="128" t="s">
        <v>1100</v>
      </c>
      <c r="D122" s="129" t="s">
        <v>980</v>
      </c>
      <c r="E122" s="130" t="s">
        <v>1210</v>
      </c>
      <c r="F122" s="130" t="s">
        <v>1101</v>
      </c>
      <c r="G122" s="131" t="s">
        <v>1102</v>
      </c>
      <c r="H122" s="280" t="s">
        <v>968</v>
      </c>
      <c r="I122" s="131" t="s">
        <v>986</v>
      </c>
      <c r="J122" s="248"/>
    </row>
    <row r="123" spans="1:10" ht="13.5" thickBot="1" x14ac:dyDescent="0.25">
      <c r="A123" s="127">
        <v>106</v>
      </c>
      <c r="B123" s="127" t="s">
        <v>994</v>
      </c>
      <c r="C123" s="128" t="s">
        <v>1103</v>
      </c>
      <c r="D123" s="129" t="s">
        <v>1104</v>
      </c>
      <c r="E123" s="130" t="s">
        <v>1210</v>
      </c>
      <c r="F123" s="130"/>
      <c r="G123" s="131"/>
      <c r="H123" s="280" t="s">
        <v>968</v>
      </c>
      <c r="I123" s="131" t="s">
        <v>986</v>
      </c>
      <c r="J123" s="248"/>
    </row>
    <row r="124" spans="1:10" ht="21.75" thickBot="1" x14ac:dyDescent="0.25">
      <c r="A124" s="127">
        <v>107</v>
      </c>
      <c r="B124" s="127" t="s">
        <v>994</v>
      </c>
      <c r="C124" s="128" t="s">
        <v>1105</v>
      </c>
      <c r="D124" s="129" t="s">
        <v>1106</v>
      </c>
      <c r="E124" s="130" t="s">
        <v>1210</v>
      </c>
      <c r="F124" s="130"/>
      <c r="G124" s="131" t="s">
        <v>1107</v>
      </c>
      <c r="H124" s="280" t="s">
        <v>968</v>
      </c>
      <c r="I124" s="131" t="s">
        <v>986</v>
      </c>
      <c r="J124" s="248"/>
    </row>
    <row r="125" spans="1:10" ht="21.75" thickBot="1" x14ac:dyDescent="0.25">
      <c r="A125" s="127">
        <v>108</v>
      </c>
      <c r="B125" s="127" t="s">
        <v>994</v>
      </c>
      <c r="C125" s="128" t="s">
        <v>1108</v>
      </c>
      <c r="D125" s="129" t="s">
        <v>1109</v>
      </c>
      <c r="E125" s="130" t="s">
        <v>1210</v>
      </c>
      <c r="F125" s="130"/>
      <c r="G125" s="131" t="s">
        <v>1110</v>
      </c>
      <c r="H125" s="280" t="s">
        <v>977</v>
      </c>
      <c r="I125" s="131" t="s">
        <v>986</v>
      </c>
      <c r="J125" s="248"/>
    </row>
    <row r="126" spans="1:10" ht="13.5" customHeight="1" thickBot="1" x14ac:dyDescent="0.25">
      <c r="A126" s="127">
        <v>109</v>
      </c>
      <c r="B126" s="127" t="s">
        <v>994</v>
      </c>
      <c r="C126" s="128" t="s">
        <v>1111</v>
      </c>
      <c r="D126" s="129" t="s">
        <v>1112</v>
      </c>
      <c r="E126" s="130" t="s">
        <v>1210</v>
      </c>
      <c r="F126" s="130"/>
      <c r="G126" s="131" t="s">
        <v>1113</v>
      </c>
      <c r="H126" s="280" t="s">
        <v>974</v>
      </c>
      <c r="I126" s="131" t="s">
        <v>986</v>
      </c>
      <c r="J126" s="248"/>
    </row>
    <row r="127" spans="1:10" ht="13.5" thickBot="1" x14ac:dyDescent="0.25">
      <c r="A127" s="127">
        <v>110</v>
      </c>
      <c r="B127" s="127" t="s">
        <v>994</v>
      </c>
      <c r="C127" s="128" t="s">
        <v>1114</v>
      </c>
      <c r="D127" s="129" t="s">
        <v>1115</v>
      </c>
      <c r="E127" s="130" t="s">
        <v>1210</v>
      </c>
      <c r="F127" s="130"/>
      <c r="G127" s="131"/>
      <c r="H127" s="280" t="s">
        <v>974</v>
      </c>
      <c r="I127" s="131" t="s">
        <v>986</v>
      </c>
      <c r="J127" s="248"/>
    </row>
    <row r="128" spans="1:10" ht="13.5" thickBot="1" x14ac:dyDescent="0.25">
      <c r="A128" s="127">
        <v>111</v>
      </c>
      <c r="B128" s="127" t="s">
        <v>994</v>
      </c>
      <c r="C128" s="128" t="s">
        <v>1116</v>
      </c>
      <c r="D128" s="129" t="s">
        <v>1117</v>
      </c>
      <c r="E128" s="130" t="s">
        <v>1210</v>
      </c>
      <c r="F128" s="130"/>
      <c r="G128" s="131"/>
      <c r="H128" s="280" t="s">
        <v>968</v>
      </c>
      <c r="I128" s="131" t="s">
        <v>986</v>
      </c>
      <c r="J128" s="248"/>
    </row>
    <row r="129" spans="1:10" ht="13.5" thickBot="1" x14ac:dyDescent="0.25">
      <c r="A129" s="127">
        <v>112</v>
      </c>
      <c r="B129" s="127" t="s">
        <v>994</v>
      </c>
      <c r="C129" s="128" t="s">
        <v>1118</v>
      </c>
      <c r="D129" s="129" t="s">
        <v>1119</v>
      </c>
      <c r="E129" s="130" t="s">
        <v>1210</v>
      </c>
      <c r="F129" s="130"/>
      <c r="G129" s="131"/>
      <c r="H129" s="280" t="s">
        <v>968</v>
      </c>
      <c r="I129" s="131" t="s">
        <v>986</v>
      </c>
      <c r="J129" s="248"/>
    </row>
    <row r="130" spans="1:10" ht="13.5" thickBot="1" x14ac:dyDescent="0.25">
      <c r="A130" s="127">
        <v>113</v>
      </c>
      <c r="B130" s="127" t="s">
        <v>994</v>
      </c>
      <c r="C130" s="128" t="s">
        <v>1120</v>
      </c>
      <c r="D130" s="129" t="s">
        <v>1121</v>
      </c>
      <c r="E130" s="130" t="s">
        <v>1210</v>
      </c>
      <c r="F130" s="130"/>
      <c r="G130" s="131"/>
      <c r="H130" s="280" t="s">
        <v>1122</v>
      </c>
      <c r="I130" s="131" t="s">
        <v>986</v>
      </c>
      <c r="J130" s="248"/>
    </row>
    <row r="131" spans="1:10" ht="13.5" thickBot="1" x14ac:dyDescent="0.25">
      <c r="A131" s="127">
        <v>114</v>
      </c>
      <c r="B131" s="127" t="s">
        <v>994</v>
      </c>
      <c r="C131" s="128" t="s">
        <v>1123</v>
      </c>
      <c r="D131" s="129" t="s">
        <v>1124</v>
      </c>
      <c r="E131" s="130" t="s">
        <v>1210</v>
      </c>
      <c r="F131" s="130"/>
      <c r="G131" s="131" t="s">
        <v>1079</v>
      </c>
      <c r="H131" s="280" t="s">
        <v>968</v>
      </c>
      <c r="I131" s="131" t="s">
        <v>986</v>
      </c>
      <c r="J131" s="248"/>
    </row>
    <row r="132" spans="1:10" ht="13.5" thickBot="1" x14ac:dyDescent="0.25">
      <c r="A132" s="127">
        <v>115</v>
      </c>
      <c r="B132" s="127" t="s">
        <v>994</v>
      </c>
      <c r="C132" s="128" t="s">
        <v>1125</v>
      </c>
      <c r="D132" s="129" t="s">
        <v>1126</v>
      </c>
      <c r="E132" s="130" t="s">
        <v>1210</v>
      </c>
      <c r="F132" s="130"/>
      <c r="G132" s="131"/>
      <c r="H132" s="280" t="s">
        <v>968</v>
      </c>
      <c r="I132" s="131" t="s">
        <v>986</v>
      </c>
      <c r="J132" s="248"/>
    </row>
    <row r="133" spans="1:10" ht="13.5" thickBot="1" x14ac:dyDescent="0.25">
      <c r="A133" s="127">
        <v>116</v>
      </c>
      <c r="B133" s="127" t="s">
        <v>994</v>
      </c>
      <c r="C133" s="128" t="s">
        <v>1127</v>
      </c>
      <c r="D133" s="129" t="s">
        <v>1128</v>
      </c>
      <c r="E133" s="130" t="s">
        <v>1210</v>
      </c>
      <c r="F133" s="130"/>
      <c r="G133" s="131" t="s">
        <v>1129</v>
      </c>
      <c r="H133" s="280" t="s">
        <v>968</v>
      </c>
      <c r="I133" s="131" t="s">
        <v>986</v>
      </c>
      <c r="J133" s="248"/>
    </row>
    <row r="134" spans="1:10" ht="32.25" thickBot="1" x14ac:dyDescent="0.25">
      <c r="A134" s="127">
        <v>117</v>
      </c>
      <c r="B134" s="127" t="s">
        <v>994</v>
      </c>
      <c r="C134" s="128" t="s">
        <v>1130</v>
      </c>
      <c r="D134" s="129" t="s">
        <v>1131</v>
      </c>
      <c r="E134" s="130" t="s">
        <v>1210</v>
      </c>
      <c r="F134" s="130" t="s">
        <v>1132</v>
      </c>
      <c r="G134" s="131" t="s">
        <v>1133</v>
      </c>
      <c r="H134" s="280" t="s">
        <v>1134</v>
      </c>
      <c r="I134" s="131" t="s">
        <v>1135</v>
      </c>
      <c r="J134" s="248"/>
    </row>
    <row r="135" spans="1:10" ht="21.75" thickBot="1" x14ac:dyDescent="0.25">
      <c r="A135" s="127">
        <v>118</v>
      </c>
      <c r="B135" s="127" t="s">
        <v>1136</v>
      </c>
      <c r="C135" s="128" t="s">
        <v>840</v>
      </c>
      <c r="D135" s="129" t="s">
        <v>1137</v>
      </c>
      <c r="E135" s="130" t="s">
        <v>1210</v>
      </c>
      <c r="F135" s="130"/>
      <c r="G135" s="131" t="s">
        <v>1138</v>
      </c>
      <c r="H135" s="280" t="s">
        <v>1139</v>
      </c>
      <c r="I135" s="131" t="s">
        <v>1140</v>
      </c>
      <c r="J135" s="248"/>
    </row>
    <row r="136" spans="1:10" ht="13.5" thickBot="1" x14ac:dyDescent="0.25">
      <c r="A136" s="127">
        <v>119</v>
      </c>
      <c r="B136" s="127" t="s">
        <v>1141</v>
      </c>
      <c r="C136" s="128" t="s">
        <v>1142</v>
      </c>
      <c r="D136" s="129" t="s">
        <v>1143</v>
      </c>
      <c r="E136" s="130" t="s">
        <v>1210</v>
      </c>
      <c r="F136" s="130"/>
      <c r="G136" s="131" t="s">
        <v>1144</v>
      </c>
      <c r="H136" s="280" t="s">
        <v>975</v>
      </c>
      <c r="I136" s="131" t="s">
        <v>986</v>
      </c>
      <c r="J136" s="248"/>
    </row>
    <row r="137" spans="1:10" ht="32.25" thickBot="1" x14ac:dyDescent="0.25">
      <c r="A137" s="127">
        <v>120</v>
      </c>
      <c r="B137" s="127" t="s">
        <v>1145</v>
      </c>
      <c r="C137" s="128" t="s">
        <v>973</v>
      </c>
      <c r="D137" s="129" t="s">
        <v>972</v>
      </c>
      <c r="E137" s="130" t="s">
        <v>1210</v>
      </c>
      <c r="F137" s="130"/>
      <c r="G137" s="131" t="s">
        <v>1146</v>
      </c>
      <c r="H137" s="280" t="s">
        <v>1147</v>
      </c>
      <c r="I137" s="131" t="s">
        <v>986</v>
      </c>
      <c r="J137" s="248"/>
    </row>
    <row r="138" spans="1:10" ht="13.5" thickBot="1" x14ac:dyDescent="0.25">
      <c r="A138" s="127">
        <v>121</v>
      </c>
      <c r="B138" s="127" t="s">
        <v>1148</v>
      </c>
      <c r="C138" s="128" t="s">
        <v>1149</v>
      </c>
      <c r="D138" s="129" t="s">
        <v>1150</v>
      </c>
      <c r="E138" s="130" t="s">
        <v>1210</v>
      </c>
      <c r="F138" s="130"/>
      <c r="G138" s="131" t="s">
        <v>1151</v>
      </c>
      <c r="H138" s="280" t="s">
        <v>976</v>
      </c>
      <c r="I138" s="131" t="s">
        <v>986</v>
      </c>
      <c r="J138" s="248"/>
    </row>
    <row r="139" spans="1:10" ht="13.5" thickBot="1" x14ac:dyDescent="0.25">
      <c r="A139" s="127">
        <v>122</v>
      </c>
      <c r="B139" s="127" t="s">
        <v>1152</v>
      </c>
      <c r="C139" s="128" t="s">
        <v>1153</v>
      </c>
      <c r="D139" s="129" t="s">
        <v>1154</v>
      </c>
      <c r="E139" s="130" t="s">
        <v>1210</v>
      </c>
      <c r="F139" s="130"/>
      <c r="G139" s="131" t="s">
        <v>1155</v>
      </c>
      <c r="H139" s="280" t="s">
        <v>969</v>
      </c>
      <c r="I139" s="131" t="s">
        <v>986</v>
      </c>
      <c r="J139" s="248"/>
    </row>
    <row r="140" spans="1:10" ht="13.5" thickBot="1" x14ac:dyDescent="0.25">
      <c r="A140" s="300"/>
      <c r="B140" s="301" t="s">
        <v>838</v>
      </c>
      <c r="C140" s="302"/>
      <c r="D140" s="302"/>
      <c r="E140" s="302"/>
      <c r="F140" s="303"/>
      <c r="G140" s="302"/>
      <c r="H140" s="306"/>
      <c r="I140" s="307"/>
      <c r="J140" s="299"/>
    </row>
    <row r="141" spans="1:10" ht="13.5" thickBot="1" x14ac:dyDescent="0.25">
      <c r="A141" s="308" t="s">
        <v>788</v>
      </c>
      <c r="B141" s="309"/>
      <c r="C141" s="310"/>
      <c r="D141" s="310"/>
      <c r="E141" s="310"/>
      <c r="F141" s="309"/>
      <c r="G141" s="310"/>
      <c r="H141" s="311"/>
      <c r="I141" s="312"/>
      <c r="J141" s="313"/>
    </row>
    <row r="142" spans="1:10" ht="13.5" thickBot="1" x14ac:dyDescent="0.25">
      <c r="A142" s="127">
        <v>123</v>
      </c>
      <c r="B142" s="127" t="s">
        <v>1156</v>
      </c>
      <c r="C142" s="128" t="s">
        <v>1157</v>
      </c>
      <c r="D142" s="129" t="s">
        <v>1158</v>
      </c>
      <c r="E142" s="130" t="s">
        <v>1210</v>
      </c>
      <c r="F142" s="130"/>
      <c r="G142" s="131" t="s">
        <v>1159</v>
      </c>
      <c r="H142" s="280" t="s">
        <v>1160</v>
      </c>
      <c r="I142" s="131" t="s">
        <v>986</v>
      </c>
      <c r="J142" s="248"/>
    </row>
    <row r="143" spans="1:10" ht="42.75" thickBot="1" x14ac:dyDescent="0.25">
      <c r="A143" s="127">
        <v>124</v>
      </c>
      <c r="B143" s="127" t="s">
        <v>1161</v>
      </c>
      <c r="C143" s="128" t="s">
        <v>1162</v>
      </c>
      <c r="D143" s="129" t="s">
        <v>1163</v>
      </c>
      <c r="E143" s="130" t="s">
        <v>1217</v>
      </c>
      <c r="F143" s="130"/>
      <c r="G143" s="131" t="s">
        <v>1164</v>
      </c>
      <c r="H143" s="280" t="s">
        <v>1165</v>
      </c>
      <c r="I143" s="131" t="s">
        <v>938</v>
      </c>
      <c r="J143" s="248" t="s">
        <v>771</v>
      </c>
    </row>
    <row r="144" spans="1:10" ht="13.5" thickBot="1" x14ac:dyDescent="0.25">
      <c r="A144" s="127">
        <v>125</v>
      </c>
      <c r="B144" s="127" t="s">
        <v>1166</v>
      </c>
      <c r="C144" s="128" t="s">
        <v>1167</v>
      </c>
      <c r="D144" s="129" t="s">
        <v>1168</v>
      </c>
      <c r="E144" s="130" t="s">
        <v>1210</v>
      </c>
      <c r="F144" s="130"/>
      <c r="G144" s="131" t="s">
        <v>964</v>
      </c>
      <c r="H144" s="280" t="s">
        <v>1169</v>
      </c>
      <c r="I144" s="131" t="s">
        <v>986</v>
      </c>
      <c r="J144" s="248"/>
    </row>
    <row r="145" spans="1:10" ht="21.75" thickBot="1" x14ac:dyDescent="0.25">
      <c r="A145" s="127">
        <v>126</v>
      </c>
      <c r="B145" s="127" t="s">
        <v>1170</v>
      </c>
      <c r="C145" s="128" t="s">
        <v>841</v>
      </c>
      <c r="D145" s="129" t="s">
        <v>1171</v>
      </c>
      <c r="E145" s="130" t="s">
        <v>1210</v>
      </c>
      <c r="F145" s="130"/>
      <c r="G145" s="131" t="s">
        <v>1172</v>
      </c>
      <c r="H145" s="280" t="s">
        <v>963</v>
      </c>
      <c r="I145" s="131" t="s">
        <v>823</v>
      </c>
      <c r="J145" s="248"/>
    </row>
    <row r="146" spans="1:10" ht="21.75" thickBot="1" x14ac:dyDescent="0.25">
      <c r="A146" s="127">
        <v>127</v>
      </c>
      <c r="B146" s="127" t="s">
        <v>1173</v>
      </c>
      <c r="C146" s="128" t="s">
        <v>1174</v>
      </c>
      <c r="D146" s="129" t="s">
        <v>1175</v>
      </c>
      <c r="E146" s="130" t="s">
        <v>1210</v>
      </c>
      <c r="F146" s="130"/>
      <c r="G146" s="131" t="s">
        <v>1138</v>
      </c>
      <c r="H146" s="280" t="s">
        <v>963</v>
      </c>
      <c r="I146" s="131"/>
      <c r="J146" s="248"/>
    </row>
    <row r="147" spans="1:10" ht="21.75" thickBot="1" x14ac:dyDescent="0.25">
      <c r="A147" s="127">
        <v>128</v>
      </c>
      <c r="B147" s="127" t="s">
        <v>1176</v>
      </c>
      <c r="C147" s="128" t="s">
        <v>1177</v>
      </c>
      <c r="D147" s="129"/>
      <c r="E147" s="130" t="s">
        <v>1210</v>
      </c>
      <c r="F147" s="130"/>
      <c r="G147" s="131" t="s">
        <v>1178</v>
      </c>
      <c r="H147" s="280" t="s">
        <v>1179</v>
      </c>
      <c r="I147" s="131" t="s">
        <v>823</v>
      </c>
      <c r="J147" s="248"/>
    </row>
    <row r="148" spans="1:10" ht="13.5" thickBot="1" x14ac:dyDescent="0.25">
      <c r="A148" s="127">
        <v>129</v>
      </c>
      <c r="B148" s="127" t="s">
        <v>1176</v>
      </c>
      <c r="C148" s="128" t="s">
        <v>1180</v>
      </c>
      <c r="D148" s="129"/>
      <c r="E148" s="130" t="s">
        <v>1210</v>
      </c>
      <c r="F148" s="130"/>
      <c r="G148" s="131" t="s">
        <v>1178</v>
      </c>
      <c r="H148" s="280">
        <v>42551</v>
      </c>
      <c r="I148" s="131" t="s">
        <v>1181</v>
      </c>
      <c r="J148" s="248"/>
    </row>
    <row r="149" spans="1:10" ht="13.5" thickBot="1" x14ac:dyDescent="0.25">
      <c r="A149" s="127">
        <v>130</v>
      </c>
      <c r="B149" s="127" t="s">
        <v>848</v>
      </c>
      <c r="C149" s="128" t="s">
        <v>1182</v>
      </c>
      <c r="D149" s="129" t="s">
        <v>1183</v>
      </c>
      <c r="E149" s="130" t="s">
        <v>1210</v>
      </c>
      <c r="F149" s="130"/>
      <c r="G149" s="131" t="s">
        <v>1184</v>
      </c>
      <c r="H149" s="280" t="s">
        <v>963</v>
      </c>
      <c r="I149" s="131" t="s">
        <v>1181</v>
      </c>
      <c r="J149" s="248"/>
    </row>
    <row r="150" spans="1:10" ht="13.5" thickBot="1" x14ac:dyDescent="0.25">
      <c r="A150" s="127">
        <v>131</v>
      </c>
      <c r="B150" s="127" t="s">
        <v>848</v>
      </c>
      <c r="C150" s="128" t="s">
        <v>1182</v>
      </c>
      <c r="D150" s="129" t="s">
        <v>1185</v>
      </c>
      <c r="E150" s="130" t="s">
        <v>1210</v>
      </c>
      <c r="F150" s="130"/>
      <c r="G150" s="131" t="s">
        <v>1184</v>
      </c>
      <c r="H150" s="280" t="s">
        <v>963</v>
      </c>
      <c r="I150" s="131" t="s">
        <v>1181</v>
      </c>
      <c r="J150" s="248"/>
    </row>
    <row r="151" spans="1:10" ht="13.5" thickBot="1" x14ac:dyDescent="0.25">
      <c r="A151" s="127">
        <v>132</v>
      </c>
      <c r="B151" s="127" t="s">
        <v>848</v>
      </c>
      <c r="C151" s="128" t="s">
        <v>1182</v>
      </c>
      <c r="D151" s="129" t="s">
        <v>1186</v>
      </c>
      <c r="E151" s="130" t="s">
        <v>1210</v>
      </c>
      <c r="F151" s="130"/>
      <c r="G151" s="131" t="s">
        <v>1184</v>
      </c>
      <c r="H151" s="280" t="s">
        <v>963</v>
      </c>
      <c r="I151" s="131" t="s">
        <v>1181</v>
      </c>
      <c r="J151" s="248"/>
    </row>
    <row r="152" spans="1:10" ht="13.5" thickBot="1" x14ac:dyDescent="0.25">
      <c r="A152" s="127">
        <v>133</v>
      </c>
      <c r="B152" s="127" t="s">
        <v>848</v>
      </c>
      <c r="C152" s="128" t="s">
        <v>1182</v>
      </c>
      <c r="D152" s="129" t="s">
        <v>1187</v>
      </c>
      <c r="E152" s="130" t="s">
        <v>1210</v>
      </c>
      <c r="F152" s="130"/>
      <c r="G152" s="131" t="s">
        <v>1184</v>
      </c>
      <c r="H152" s="280" t="s">
        <v>963</v>
      </c>
      <c r="I152" s="131" t="s">
        <v>1181</v>
      </c>
      <c r="J152" s="248"/>
    </row>
    <row r="153" spans="1:10" ht="13.5" thickBot="1" x14ac:dyDescent="0.25">
      <c r="A153" s="127">
        <v>134</v>
      </c>
      <c r="B153" s="127" t="s">
        <v>848</v>
      </c>
      <c r="C153" s="128" t="s">
        <v>1182</v>
      </c>
      <c r="D153" s="129" t="s">
        <v>1188</v>
      </c>
      <c r="E153" s="130" t="s">
        <v>1210</v>
      </c>
      <c r="F153" s="130"/>
      <c r="G153" s="131" t="s">
        <v>1189</v>
      </c>
      <c r="H153" s="280" t="s">
        <v>1189</v>
      </c>
      <c r="I153" s="131" t="s">
        <v>823</v>
      </c>
      <c r="J153" s="248"/>
    </row>
    <row r="154" spans="1:10" ht="21.75" thickBot="1" x14ac:dyDescent="0.25">
      <c r="A154" s="127">
        <v>135</v>
      </c>
      <c r="B154" s="127" t="s">
        <v>1190</v>
      </c>
      <c r="C154" s="128" t="s">
        <v>1191</v>
      </c>
      <c r="D154" s="129" t="s">
        <v>1192</v>
      </c>
      <c r="E154" s="130" t="s">
        <v>1210</v>
      </c>
      <c r="F154" s="130"/>
      <c r="G154" s="131" t="s">
        <v>1184</v>
      </c>
      <c r="H154" s="280" t="s">
        <v>1193</v>
      </c>
      <c r="I154" s="131" t="s">
        <v>1181</v>
      </c>
      <c r="J154" s="248"/>
    </row>
    <row r="155" spans="1:10" ht="13.5" thickBot="1" x14ac:dyDescent="0.25">
      <c r="A155" s="127">
        <v>136</v>
      </c>
      <c r="B155" s="127" t="s">
        <v>1194</v>
      </c>
      <c r="C155" s="128" t="s">
        <v>1195</v>
      </c>
      <c r="D155" s="129" t="s">
        <v>1196</v>
      </c>
      <c r="E155" s="130" t="s">
        <v>1210</v>
      </c>
      <c r="F155" s="130"/>
      <c r="G155" s="131" t="s">
        <v>1184</v>
      </c>
      <c r="H155" s="280">
        <v>43616</v>
      </c>
      <c r="I155" s="131" t="s">
        <v>1181</v>
      </c>
      <c r="J155" s="248"/>
    </row>
    <row r="156" spans="1:10" ht="13.5" thickBot="1" x14ac:dyDescent="0.25">
      <c r="A156" s="127">
        <v>137</v>
      </c>
      <c r="B156" s="127" t="s">
        <v>1194</v>
      </c>
      <c r="C156" s="128" t="s">
        <v>1195</v>
      </c>
      <c r="D156" s="129" t="s">
        <v>1197</v>
      </c>
      <c r="E156" s="130" t="s">
        <v>1210</v>
      </c>
      <c r="F156" s="130"/>
      <c r="G156" s="131" t="s">
        <v>1184</v>
      </c>
      <c r="H156" s="280">
        <v>43616</v>
      </c>
      <c r="I156" s="131" t="s">
        <v>1181</v>
      </c>
      <c r="J156" s="248"/>
    </row>
    <row r="157" spans="1:10" ht="13.5" thickBot="1" x14ac:dyDescent="0.25">
      <c r="A157" s="127">
        <v>138</v>
      </c>
      <c r="B157" s="127" t="s">
        <v>1194</v>
      </c>
      <c r="C157" s="128" t="s">
        <v>1195</v>
      </c>
      <c r="D157" s="129" t="s">
        <v>1198</v>
      </c>
      <c r="E157" s="130" t="s">
        <v>1210</v>
      </c>
      <c r="F157" s="130"/>
      <c r="G157" s="131" t="s">
        <v>1184</v>
      </c>
      <c r="H157" s="280">
        <v>43616</v>
      </c>
      <c r="I157" s="131" t="s">
        <v>1181</v>
      </c>
      <c r="J157" s="248"/>
    </row>
    <row r="158" spans="1:10" ht="13.5" thickBot="1" x14ac:dyDescent="0.25">
      <c r="A158" s="127">
        <v>139</v>
      </c>
      <c r="B158" s="127" t="s">
        <v>1194</v>
      </c>
      <c r="C158" s="128" t="s">
        <v>1195</v>
      </c>
      <c r="D158" s="129" t="s">
        <v>1199</v>
      </c>
      <c r="E158" s="130" t="s">
        <v>1236</v>
      </c>
      <c r="F158" s="130"/>
      <c r="G158" s="131" t="s">
        <v>1184</v>
      </c>
      <c r="H158" s="280">
        <v>43616</v>
      </c>
      <c r="I158" s="131" t="s">
        <v>1181</v>
      </c>
      <c r="J158" s="248"/>
    </row>
    <row r="159" spans="1:10" ht="13.5" thickBot="1" x14ac:dyDescent="0.25">
      <c r="A159" s="127">
        <v>140</v>
      </c>
      <c r="B159" s="127" t="s">
        <v>1194</v>
      </c>
      <c r="C159" s="128" t="s">
        <v>1195</v>
      </c>
      <c r="D159" s="129" t="s">
        <v>1200</v>
      </c>
      <c r="E159" s="130" t="s">
        <v>1218</v>
      </c>
      <c r="F159" s="130"/>
      <c r="G159" s="131" t="s">
        <v>1184</v>
      </c>
      <c r="H159" s="280">
        <v>42947</v>
      </c>
      <c r="I159" s="131" t="s">
        <v>1181</v>
      </c>
      <c r="J159" s="248"/>
    </row>
    <row r="160" spans="1:10" ht="21.75" thickBot="1" x14ac:dyDescent="0.25">
      <c r="A160" s="127">
        <v>141</v>
      </c>
      <c r="B160" s="127" t="s">
        <v>1201</v>
      </c>
      <c r="C160" s="128" t="s">
        <v>1202</v>
      </c>
      <c r="D160" s="129" t="s">
        <v>1212</v>
      </c>
      <c r="E160" s="130" t="s">
        <v>1210</v>
      </c>
      <c r="F160" s="130"/>
      <c r="G160" s="131" t="s">
        <v>1184</v>
      </c>
      <c r="H160" s="280" t="s">
        <v>1203</v>
      </c>
      <c r="I160" s="131" t="s">
        <v>1181</v>
      </c>
      <c r="J160" s="248"/>
    </row>
    <row r="161" spans="1:10" ht="13.5" thickBot="1" x14ac:dyDescent="0.25">
      <c r="A161" s="127">
        <v>142</v>
      </c>
      <c r="B161" s="127" t="s">
        <v>1204</v>
      </c>
      <c r="C161" s="128" t="s">
        <v>1205</v>
      </c>
      <c r="D161" s="129" t="s">
        <v>1199</v>
      </c>
      <c r="E161" s="130" t="s">
        <v>1227</v>
      </c>
      <c r="F161" s="130"/>
      <c r="G161" s="131" t="s">
        <v>1184</v>
      </c>
      <c r="H161" s="280"/>
      <c r="I161" s="131"/>
      <c r="J161" s="248"/>
    </row>
    <row r="162" spans="1:10" ht="13.5" thickBot="1" x14ac:dyDescent="0.25">
      <c r="A162" s="127">
        <v>143</v>
      </c>
      <c r="B162" s="127" t="s">
        <v>846</v>
      </c>
      <c r="C162" s="128" t="s">
        <v>847</v>
      </c>
      <c r="D162" s="129"/>
      <c r="E162" s="130" t="s">
        <v>1211</v>
      </c>
      <c r="F162" s="130"/>
      <c r="G162" s="131" t="s">
        <v>1184</v>
      </c>
      <c r="H162" s="280"/>
      <c r="I162" s="131" t="s">
        <v>823</v>
      </c>
      <c r="J162" s="248"/>
    </row>
    <row r="163" spans="1:10" ht="32.25" thickBot="1" x14ac:dyDescent="0.25">
      <c r="A163" s="127">
        <v>144</v>
      </c>
      <c r="B163" s="127" t="s">
        <v>842</v>
      </c>
      <c r="C163" s="128" t="s">
        <v>843</v>
      </c>
      <c r="D163" s="129" t="s">
        <v>1206</v>
      </c>
      <c r="E163" s="130" t="s">
        <v>1210</v>
      </c>
      <c r="F163" s="130"/>
      <c r="G163" s="131" t="s">
        <v>1207</v>
      </c>
      <c r="H163" s="280" t="s">
        <v>1181</v>
      </c>
      <c r="I163" s="131" t="s">
        <v>823</v>
      </c>
      <c r="J163" s="248"/>
    </row>
    <row r="164" spans="1:10" ht="13.5" thickBot="1" x14ac:dyDescent="0.25">
      <c r="A164" s="127">
        <v>145</v>
      </c>
      <c r="B164" s="127" t="s">
        <v>844</v>
      </c>
      <c r="C164" s="128" t="s">
        <v>845</v>
      </c>
      <c r="D164" s="129" t="s">
        <v>1208</v>
      </c>
      <c r="E164" s="130" t="s">
        <v>1210</v>
      </c>
      <c r="F164" s="130"/>
      <c r="G164" s="131" t="s">
        <v>1209</v>
      </c>
      <c r="H164" s="280">
        <v>45138</v>
      </c>
      <c r="I164" s="131" t="s">
        <v>1181</v>
      </c>
      <c r="J164" s="248"/>
    </row>
    <row r="165" spans="1:10" ht="42.75" thickBot="1" x14ac:dyDescent="0.25">
      <c r="A165" s="127">
        <v>146</v>
      </c>
      <c r="B165" s="127" t="s">
        <v>994</v>
      </c>
      <c r="C165" s="128" t="s">
        <v>1216</v>
      </c>
      <c r="D165" s="129" t="s">
        <v>1260</v>
      </c>
      <c r="E165" s="130" t="s">
        <v>1210</v>
      </c>
      <c r="F165" s="130"/>
      <c r="G165" s="131" t="s">
        <v>1269</v>
      </c>
      <c r="H165" s="280">
        <v>42582</v>
      </c>
      <c r="I165" s="131"/>
      <c r="J165" s="248"/>
    </row>
    <row r="166" spans="1:10" ht="13.5" thickBot="1" x14ac:dyDescent="0.25">
      <c r="A166" s="321" t="s">
        <v>789</v>
      </c>
      <c r="B166" s="322"/>
      <c r="C166" s="323"/>
      <c r="D166" s="323"/>
      <c r="E166" s="323"/>
      <c r="F166" s="322"/>
      <c r="G166" s="323"/>
      <c r="H166" s="324"/>
      <c r="I166" s="323"/>
      <c r="J166" s="325"/>
    </row>
    <row r="167" spans="1:10" ht="13.5" thickBot="1" x14ac:dyDescent="0.25">
      <c r="A167" s="320">
        <v>147</v>
      </c>
      <c r="B167" s="315"/>
      <c r="C167" s="316"/>
      <c r="D167" s="316"/>
      <c r="E167" s="316"/>
      <c r="F167" s="315"/>
      <c r="G167" s="315"/>
      <c r="H167" s="317"/>
      <c r="I167" s="315"/>
      <c r="J167" s="318"/>
    </row>
    <row r="168" spans="1:10" ht="13.5" thickBot="1" x14ac:dyDescent="0.25">
      <c r="A168" s="320">
        <v>148</v>
      </c>
      <c r="B168" s="315"/>
      <c r="C168" s="316"/>
      <c r="D168" s="316"/>
      <c r="E168" s="316"/>
      <c r="F168" s="315"/>
      <c r="G168" s="315"/>
      <c r="H168" s="317"/>
      <c r="I168" s="315"/>
      <c r="J168" s="318"/>
    </row>
    <row r="169" spans="1:10" ht="13.5" thickBot="1" x14ac:dyDescent="0.25">
      <c r="A169" s="320">
        <v>149</v>
      </c>
      <c r="B169" s="315"/>
      <c r="C169" s="316"/>
      <c r="D169" s="316"/>
      <c r="E169" s="316"/>
      <c r="F169" s="315"/>
      <c r="G169" s="315"/>
      <c r="H169" s="317"/>
      <c r="I169" s="315"/>
      <c r="J169" s="318"/>
    </row>
    <row r="170" spans="1:10" ht="13.5" thickBot="1" x14ac:dyDescent="0.25">
      <c r="A170" s="320">
        <v>150</v>
      </c>
      <c r="B170" s="315"/>
      <c r="C170" s="316"/>
      <c r="D170" s="316"/>
      <c r="E170" s="316"/>
      <c r="F170" s="315"/>
      <c r="G170" s="315"/>
      <c r="H170" s="317"/>
      <c r="I170" s="315"/>
      <c r="J170" s="318"/>
    </row>
    <row r="171" spans="1:10" ht="13.5" thickBot="1" x14ac:dyDescent="0.25">
      <c r="A171" s="320">
        <v>151</v>
      </c>
      <c r="B171" s="315"/>
      <c r="C171" s="316"/>
      <c r="D171" s="316"/>
      <c r="E171" s="316"/>
      <c r="F171" s="315"/>
      <c r="G171" s="315"/>
      <c r="H171" s="317"/>
      <c r="I171" s="315"/>
      <c r="J171" s="318"/>
    </row>
    <row r="172" spans="1:10" ht="13.5" thickBot="1" x14ac:dyDescent="0.25">
      <c r="A172" s="320">
        <v>152</v>
      </c>
      <c r="B172" s="315"/>
      <c r="C172" s="316"/>
      <c r="D172" s="316"/>
      <c r="E172" s="316"/>
      <c r="F172" s="315"/>
      <c r="G172" s="315"/>
      <c r="H172" s="317"/>
      <c r="I172" s="315"/>
      <c r="J172" s="318"/>
    </row>
    <row r="173" spans="1:10" ht="13.5" thickBot="1" x14ac:dyDescent="0.25">
      <c r="A173" s="320">
        <v>153</v>
      </c>
      <c r="B173" s="315"/>
      <c r="C173" s="316"/>
      <c r="D173" s="316"/>
      <c r="E173" s="316"/>
      <c r="F173" s="315"/>
      <c r="G173" s="315"/>
      <c r="H173" s="317"/>
      <c r="I173" s="315"/>
      <c r="J173" s="318"/>
    </row>
    <row r="174" spans="1:10" ht="13.5" thickBot="1" x14ac:dyDescent="0.25">
      <c r="A174" s="320">
        <v>154</v>
      </c>
      <c r="B174" s="315"/>
      <c r="C174" s="316"/>
      <c r="D174" s="316"/>
      <c r="E174" s="316"/>
      <c r="F174" s="315"/>
      <c r="G174" s="315"/>
      <c r="H174" s="317"/>
      <c r="I174" s="315"/>
      <c r="J174" s="318"/>
    </row>
    <row r="175" spans="1:10" ht="13.5" thickBot="1" x14ac:dyDescent="0.25">
      <c r="A175" s="320">
        <v>155</v>
      </c>
      <c r="B175" s="315"/>
      <c r="C175" s="316"/>
      <c r="D175" s="316"/>
      <c r="E175" s="316"/>
      <c r="F175" s="315"/>
      <c r="G175" s="315"/>
      <c r="H175" s="317"/>
      <c r="I175" s="315"/>
      <c r="J175" s="318"/>
    </row>
    <row r="176" spans="1:10" ht="13.5" thickBot="1" x14ac:dyDescent="0.25">
      <c r="A176" s="320">
        <v>156</v>
      </c>
      <c r="B176" s="315"/>
      <c r="C176" s="316"/>
      <c r="D176" s="316"/>
      <c r="E176" s="316"/>
      <c r="F176" s="315"/>
      <c r="G176" s="315"/>
      <c r="H176" s="317"/>
      <c r="I176" s="315"/>
      <c r="J176" s="318"/>
    </row>
    <row r="177" spans="1:10" ht="13.5" thickBot="1" x14ac:dyDescent="0.25">
      <c r="A177" s="320">
        <v>157</v>
      </c>
      <c r="B177" s="315"/>
      <c r="C177" s="316"/>
      <c r="D177" s="316"/>
      <c r="E177" s="316"/>
      <c r="F177" s="315"/>
      <c r="G177" s="315"/>
      <c r="H177" s="317"/>
      <c r="I177" s="315"/>
      <c r="J177" s="318"/>
    </row>
    <row r="178" spans="1:10" ht="13.5" thickBot="1" x14ac:dyDescent="0.25">
      <c r="A178" s="320">
        <v>158</v>
      </c>
      <c r="B178" s="315"/>
      <c r="C178" s="316"/>
      <c r="D178" s="316"/>
      <c r="E178" s="316"/>
      <c r="F178" s="315"/>
      <c r="G178" s="315"/>
      <c r="H178" s="317"/>
      <c r="I178" s="315"/>
      <c r="J178" s="318"/>
    </row>
    <row r="179" spans="1:10" ht="13.5" thickBot="1" x14ac:dyDescent="0.25">
      <c r="A179" s="320">
        <v>159</v>
      </c>
      <c r="B179" s="315"/>
      <c r="C179" s="316"/>
      <c r="D179" s="316"/>
      <c r="E179" s="316"/>
      <c r="F179" s="315"/>
      <c r="G179" s="315"/>
      <c r="H179" s="317"/>
      <c r="I179" s="315"/>
      <c r="J179" s="318"/>
    </row>
    <row r="180" spans="1:10" ht="13.5" thickBot="1" x14ac:dyDescent="0.25">
      <c r="A180" s="320">
        <v>160</v>
      </c>
      <c r="B180" s="315"/>
      <c r="C180" s="316"/>
      <c r="D180" s="316"/>
      <c r="E180" s="316"/>
      <c r="F180" s="315"/>
      <c r="G180" s="315"/>
      <c r="H180" s="317"/>
      <c r="I180" s="315"/>
      <c r="J180" s="318"/>
    </row>
    <row r="181" spans="1:10" ht="13.5" thickBot="1" x14ac:dyDescent="0.25">
      <c r="A181" s="320">
        <v>161</v>
      </c>
      <c r="B181" s="315"/>
      <c r="C181" s="316"/>
      <c r="D181" s="316"/>
      <c r="E181" s="316"/>
      <c r="F181" s="315"/>
      <c r="G181" s="315"/>
      <c r="H181" s="317"/>
      <c r="I181" s="315"/>
      <c r="J181" s="318"/>
    </row>
    <row r="182" spans="1:10" ht="13.5" thickBot="1" x14ac:dyDescent="0.25">
      <c r="A182" s="320">
        <v>162</v>
      </c>
      <c r="B182" s="315"/>
      <c r="C182" s="316"/>
      <c r="D182" s="316"/>
      <c r="E182" s="316"/>
      <c r="F182" s="315"/>
      <c r="G182" s="315"/>
      <c r="H182" s="317"/>
      <c r="I182" s="315"/>
      <c r="J182" s="318"/>
    </row>
    <row r="183" spans="1:10" ht="13.5" thickBot="1" x14ac:dyDescent="0.25">
      <c r="A183" s="300"/>
      <c r="B183" s="301" t="s">
        <v>902</v>
      </c>
      <c r="C183" s="302"/>
      <c r="D183" s="302"/>
      <c r="E183" s="302"/>
      <c r="F183" s="303"/>
      <c r="G183" s="302"/>
      <c r="H183" s="304"/>
      <c r="I183" s="305"/>
      <c r="J183" s="299"/>
    </row>
    <row r="184" spans="1:10" ht="13.5" thickBot="1" x14ac:dyDescent="0.25">
      <c r="A184" s="308" t="s">
        <v>906</v>
      </c>
      <c r="B184" s="309"/>
      <c r="C184" s="310"/>
      <c r="D184" s="310"/>
      <c r="E184" s="310"/>
      <c r="F184" s="309"/>
      <c r="G184" s="310"/>
      <c r="H184" s="314"/>
      <c r="I184" s="319"/>
      <c r="J184" s="313"/>
    </row>
    <row r="185" spans="1:10" ht="13.5" thickBot="1" x14ac:dyDescent="0.25">
      <c r="A185" s="320">
        <v>175</v>
      </c>
      <c r="B185" s="315"/>
      <c r="C185" s="316"/>
      <c r="D185" s="316"/>
      <c r="E185" s="316"/>
      <c r="F185" s="315"/>
      <c r="G185" s="315"/>
      <c r="H185" s="317"/>
      <c r="I185" s="315"/>
      <c r="J185" s="318"/>
    </row>
    <row r="186" spans="1:10" ht="13.5" thickBot="1" x14ac:dyDescent="0.25">
      <c r="A186" s="320">
        <v>176</v>
      </c>
      <c r="B186" s="315"/>
      <c r="C186" s="316"/>
      <c r="D186" s="316"/>
      <c r="E186" s="316"/>
      <c r="F186" s="315"/>
      <c r="G186" s="315"/>
      <c r="H186" s="317"/>
      <c r="I186" s="315"/>
      <c r="J186" s="318"/>
    </row>
    <row r="187" spans="1:10" ht="13.5" thickBot="1" x14ac:dyDescent="0.25">
      <c r="A187" s="320">
        <v>177</v>
      </c>
      <c r="B187" s="315"/>
      <c r="C187" s="316"/>
      <c r="D187" s="316"/>
      <c r="E187" s="316"/>
      <c r="F187" s="315"/>
      <c r="G187" s="315"/>
      <c r="H187" s="317"/>
      <c r="I187" s="315"/>
      <c r="J187" s="318"/>
    </row>
    <row r="188" spans="1:10" ht="13.5" thickBot="1" x14ac:dyDescent="0.25">
      <c r="A188" s="320">
        <v>178</v>
      </c>
      <c r="B188" s="315"/>
      <c r="C188" s="316"/>
      <c r="D188" s="316"/>
      <c r="E188" s="316"/>
      <c r="F188" s="315"/>
      <c r="G188" s="315"/>
      <c r="H188" s="317"/>
      <c r="I188" s="315"/>
      <c r="J188" s="318"/>
    </row>
    <row r="189" spans="1:10" ht="13.5" thickBot="1" x14ac:dyDescent="0.25">
      <c r="A189" s="320">
        <v>179</v>
      </c>
      <c r="B189" s="315"/>
      <c r="C189" s="316"/>
      <c r="D189" s="316"/>
      <c r="E189" s="316"/>
      <c r="F189" s="315"/>
      <c r="G189" s="315"/>
      <c r="H189" s="317"/>
      <c r="I189" s="315"/>
      <c r="J189" s="318"/>
    </row>
    <row r="190" spans="1:10" ht="13.5" thickBot="1" x14ac:dyDescent="0.25">
      <c r="A190" s="157" t="s">
        <v>723</v>
      </c>
      <c r="B190" s="155"/>
      <c r="C190" s="156"/>
      <c r="D190" s="156"/>
      <c r="E190" s="155"/>
      <c r="F190" s="155"/>
      <c r="G190" s="156"/>
      <c r="H190" s="278"/>
      <c r="I190" s="156"/>
      <c r="J190" s="246"/>
    </row>
  </sheetData>
  <conditionalFormatting sqref="A18:I18">
    <cfRule type="expression" dxfId="7" priority="12">
      <formula>$J18="No"</formula>
    </cfRule>
  </conditionalFormatting>
  <conditionalFormatting sqref="J18">
    <cfRule type="expression" dxfId="6" priority="11">
      <formula>$J18="No"</formula>
    </cfRule>
  </conditionalFormatting>
  <conditionalFormatting sqref="A19:I19">
    <cfRule type="expression" dxfId="5" priority="10">
      <formula>$J19="No"</formula>
    </cfRule>
  </conditionalFormatting>
  <conditionalFormatting sqref="A20:I139">
    <cfRule type="expression" dxfId="4" priority="5">
      <formula>$J20="No"</formula>
    </cfRule>
  </conditionalFormatting>
  <conditionalFormatting sqref="J19:J139">
    <cfRule type="expression" dxfId="3" priority="4">
      <formula>$J19="No"</formula>
    </cfRule>
  </conditionalFormatting>
  <conditionalFormatting sqref="A142:I165">
    <cfRule type="expression" dxfId="2" priority="3">
      <formula>$J142="No"</formula>
    </cfRule>
  </conditionalFormatting>
  <conditionalFormatting sqref="J142">
    <cfRule type="expression" dxfId="1" priority="2">
      <formula>$J142="No"</formula>
    </cfRule>
  </conditionalFormatting>
  <conditionalFormatting sqref="J143:J165">
    <cfRule type="expression" dxfId="0" priority="1">
      <formula>$J143="No"</formula>
    </cfRule>
  </conditionalFormatting>
  <dataValidations count="1">
    <dataValidation type="list" allowBlank="1" showInputMessage="1" showErrorMessage="1" sqref="J143:J165 J18:J139" xr:uid="{00000000-0002-0000-0800-000000000000}">
      <formula1>"Yes,No"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152FDC66BB7749AC908E99453139D3" ma:contentTypeVersion="6" ma:contentTypeDescription="Create a new document." ma:contentTypeScope="" ma:versionID="b805c372e40d9d76f30bbbe2aab4516b">
  <xsd:schema xmlns:xsd="http://www.w3.org/2001/XMLSchema" xmlns:xs="http://www.w3.org/2001/XMLSchema" xmlns:p="http://schemas.microsoft.com/office/2006/metadata/properties" xmlns:ns2="d95a863b-23a0-47bb-86c5-5c9283d5df14" xmlns:ns3="ddc63569-3e2f-4e7a-be05-2ae44eb749e3" targetNamespace="http://schemas.microsoft.com/office/2006/metadata/properties" ma:root="true" ma:fieldsID="04ef36d7bc87c190765ddd8132d2af62" ns2:_="" ns3:_="">
    <xsd:import namespace="d95a863b-23a0-47bb-86c5-5c9283d5df14"/>
    <xsd:import namespace="ddc63569-3e2f-4e7a-be05-2ae44eb749e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5a863b-23a0-47bb-86c5-5c9283d5df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c63569-3e2f-4e7a-be05-2ae44eb749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i="http://www.w3.org/2001/XMLSchema-instance" xmlns:xsd="http://www.w3.org/2001/XMLSchema" xmlns="http://www.boldonjames.com/2008/01/sie/internal/label" sislVersion="0" policy="973096ae-7329-4b3b-9368-47aeba6959e1"/>
</file>

<file path=customXml/item4.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0A24F591-A671-474A-BD36-ED420E7D9120}">
  <ds:schemaRefs>
    <ds:schemaRef ds:uri="http://schemas.microsoft.com/sharepoint/v3/contenttype/forms"/>
  </ds:schemaRefs>
</ds:datastoreItem>
</file>

<file path=customXml/itemProps2.xml><?xml version="1.0" encoding="utf-8"?>
<ds:datastoreItem xmlns:ds="http://schemas.openxmlformats.org/officeDocument/2006/customXml" ds:itemID="{95CAF868-D9C9-4970-8E1D-C576A7135566}"/>
</file>

<file path=customXml/itemProps3.xml><?xml version="1.0" encoding="utf-8"?>
<ds:datastoreItem xmlns:ds="http://schemas.openxmlformats.org/officeDocument/2006/customXml" ds:itemID="{DFDDB125-9AB3-4AF3-9B96-BFE1F806924F}">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2AB454AE-1B9D-4291-AE52-A701769FEB55}">
  <ds:schemaRefs>
    <ds:schemaRef ds:uri="http://www.w3.org/XML/1998/namespace"/>
    <ds:schemaRef ds:uri="http://purl.org/dc/dcmitype/"/>
    <ds:schemaRef ds:uri="ddc63569-3e2f-4e7a-be05-2ae44eb749e3"/>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4b9c4aba-bd98-494e-bd37-e1f488e1de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Version_History</vt:lpstr>
      <vt:lpstr>Changes_Log</vt:lpstr>
      <vt:lpstr>Scoring</vt:lpstr>
      <vt:lpstr>Summary_Table_3.4</vt:lpstr>
      <vt:lpstr>Impact-Probability_Matrix</vt:lpstr>
      <vt:lpstr>ET_Submissions</vt:lpstr>
      <vt:lpstr>GT_Submissions</vt:lpstr>
      <vt:lpstr>GD_Submissions</vt:lpstr>
      <vt:lpstr>ED_Submissions</vt:lpstr>
      <vt:lpstr>Scoring!_ftn1</vt:lpstr>
      <vt:lpstr>Scoring!_ftnref1</vt:lpstr>
      <vt:lpstr>Scoring!Print_Area</vt:lpstr>
      <vt:lpstr>Summary_Table_3.4!Print_Area</vt:lpstr>
      <vt:lpstr>GD_Submissions!Print_Titles</vt:lpstr>
      <vt:lpstr>Summary_Table_3.4!Print_Titles</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DAG Risk Assessment Template</dc:title>
  <dc:creator>N Guha</dc:creator>
  <cp:lastModifiedBy>Sukhvinder Rai </cp:lastModifiedBy>
  <cp:lastPrinted>2015-01-28T17:09:47Z</cp:lastPrinted>
  <dcterms:created xsi:type="dcterms:W3CDTF">2013-05-30T13:34:11Z</dcterms:created>
  <dcterms:modified xsi:type="dcterms:W3CDTF">2019-12-05T11:00:03Z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0x0101006B152FDC66BB7749AC908E99453139D3</vt:lpwstr>
  </property>
  <property fmtid="{D5CDD505-2E9C-101B-9397-08002B2CF9AE}" pid="3" name="Order">
    <vt:r8>3500500</vt:r8>
  </property>
  <property fmtid="{D5CDD505-2E9C-101B-9397-08002B2CF9AE}" pid="4" name="Applicable Start Date">
    <vt:filetime>2013-05-29T23:00:00Z</vt:filetime>
  </property>
  <property fmtid="{D5CDD505-2E9C-101B-9397-08002B2CF9AE}" pid="5" name="Project Sponsor">
    <vt:lpwstr/>
  </property>
  <property fmtid="{D5CDD505-2E9C-101B-9397-08002B2CF9AE}" pid="6" name="BCC">
    <vt:lpwstr/>
  </property>
  <property fmtid="{D5CDD505-2E9C-101B-9397-08002B2CF9AE}" pid="7" name="xd_ProgID">
    <vt:lpwstr/>
  </property>
  <property fmtid="{D5CDD505-2E9C-101B-9397-08002B2CF9AE}" pid="8" name=":">
    <vt:lpwstr/>
  </property>
  <property fmtid="{D5CDD505-2E9C-101B-9397-08002B2CF9AE}" pid="9" name="Importance">
    <vt:lpwstr/>
  </property>
  <property fmtid="{D5CDD505-2E9C-101B-9397-08002B2CF9AE}" pid="10" name="Ref No">
    <vt:lpwstr/>
  </property>
  <property fmtid="{D5CDD505-2E9C-101B-9397-08002B2CF9AE}" pid="11" name="Applicable Duration">
    <vt:lpwstr>-</vt:lpwstr>
  </property>
  <property fmtid="{D5CDD505-2E9C-101B-9397-08002B2CF9AE}" pid="12" name="Project Name">
    <vt:lpwstr/>
  </property>
  <property fmtid="{D5CDD505-2E9C-101B-9397-08002B2CF9AE}" pid="13" name="TemplateUrl">
    <vt:lpwstr/>
  </property>
  <property fmtid="{D5CDD505-2E9C-101B-9397-08002B2CF9AE}" pid="14" name="CC">
    <vt:lpwstr/>
  </property>
  <property fmtid="{D5CDD505-2E9C-101B-9397-08002B2CF9AE}" pid="15" name="To">
    <vt:lpwstr/>
  </property>
  <property fmtid="{D5CDD505-2E9C-101B-9397-08002B2CF9AE}" pid="16" name="::">
    <vt:lpwstr/>
  </property>
  <property fmtid="{D5CDD505-2E9C-101B-9397-08002B2CF9AE}" pid="17" name="Attach Count">
    <vt:lpwstr/>
  </property>
  <property fmtid="{D5CDD505-2E9C-101B-9397-08002B2CF9AE}" pid="18" name="Recipient">
    <vt:lpwstr/>
  </property>
  <property fmtid="{D5CDD505-2E9C-101B-9397-08002B2CF9AE}" pid="19" name="docIndexRef">
    <vt:lpwstr>685fac53-eed3-4da6-a924-855a7d601207</vt:lpwstr>
  </property>
  <property fmtid="{D5CDD505-2E9C-101B-9397-08002B2CF9AE}" pid="20" name="bjSaver">
    <vt:lpwstr>DRk5aVpK3l0+FBLejGgR7xW4ZyeBPdzu</vt:lpwstr>
  </property>
  <property fmtid="{D5CDD505-2E9C-101B-9397-08002B2CF9AE}" pid="21" name="bjDocumentSecurityLabel">
    <vt:lpwstr>This item has no classification</vt:lpwstr>
  </property>
  <property fmtid="{D5CDD505-2E9C-101B-9397-08002B2CF9AE}" pid="22" name="_AdHocReviewCycleID">
    <vt:i4>-1292650392</vt:i4>
  </property>
  <property fmtid="{D5CDD505-2E9C-101B-9397-08002B2CF9AE}" pid="23" name="_NewReviewCycle">
    <vt:lpwstr/>
  </property>
  <property fmtid="{D5CDD505-2E9C-101B-9397-08002B2CF9AE}" pid="24" name="_EmailSubject">
    <vt:lpwstr>Cross Cutting Section - 2 Files</vt:lpwstr>
  </property>
  <property fmtid="{D5CDD505-2E9C-101B-9397-08002B2CF9AE}" pid="25" name="_AuthorEmail">
    <vt:lpwstr>Sukhvinder.Rai@nationalgrid.com</vt:lpwstr>
  </property>
  <property fmtid="{D5CDD505-2E9C-101B-9397-08002B2CF9AE}" pid="26" name="_AuthorEmailDisplayName">
    <vt:lpwstr>Rai, Sukhvinder</vt:lpwstr>
  </property>
</Properties>
</file>