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https://nationalgridplc.sharepoint.com/sites/GRP-INT-UK-ETFinanceBusinessPartner/Shared Documents/Revenue &amp; Regulation/RIIO-2 Regulatory Reporting/PCFM/AIP 22/IR/"/>
    </mc:Choice>
  </mc:AlternateContent>
  <xr:revisionPtr revIDLastSave="7" documentId="8_{9AD36CA4-4739-4DBE-8F29-032854468DC1}" xr6:coauthVersionLast="47" xr6:coauthVersionMax="47" xr10:uidLastSave="{ACF689F5-154A-4D9E-AAC9-04E6DA764501}"/>
  <workbookProtection workbookAlgorithmName="SHA-512" workbookHashValue="bOSExtMcegHkMFPyUExYrbOFdNjSnaQTvlLN3TJgpgZdPK3osUxhpuMIDd7xsTnHZhDRYyDGBfWnv1+iIRbl5A==" workbookSaltValue="aLmLlSZw02QkFs1iO0SjJQ==" workbookSpinCount="100000" lockStructure="1"/>
  <bookViews>
    <workbookView xWindow="-108" yWindow="-108" windowWidth="23256" windowHeight="12576" tabRatio="910" activeTab="1" xr2:uid="{00000000-000D-0000-FFFF-FFFF00000000}"/>
  </bookViews>
  <sheets>
    <sheet name="Coversheet" sheetId="51" r:id="rId1"/>
    <sheet name="NGET AIP 2022 - T2 " sheetId="70" r:id="rId2"/>
    <sheet name="ET workings T2 " sheetId="71" state="hidden" r:id="rId3"/>
    <sheet name="RPI" sheetId="10" state="hidden" r:id="rId4"/>
    <sheet name="CPIH" sheetId="67" state="hidden" r:id="rId5"/>
  </sheets>
  <externalReferences>
    <externalReference r:id="rId6"/>
    <externalReference r:id="rId7"/>
    <externalReference r:id="rId8"/>
  </externalReferences>
  <definedNames>
    <definedName name="a">[1]SavedResults!$C$13</definedName>
    <definedName name="m_identity">[2]UserInterface!$E$40</definedName>
    <definedName name="m_live_results" localSheetId="2">'ET workings T2 '!$E$8</definedName>
    <definedName name="m_live_results">#REF!</definedName>
    <definedName name="m_live_results_02">#REF!</definedName>
    <definedName name="m_results_01" localSheetId="2">[1]SavedResults!$C$15</definedName>
    <definedName name="m_results_01">[3]SavedResults!$C$15</definedName>
    <definedName name="NGET1">[1]SavedResults!$C$13</definedName>
    <definedName name="NGGT1" localSheetId="0">#REF!</definedName>
    <definedName name="NGGT1" localSheetId="2">#REF!</definedName>
    <definedName name="NGGT1" localSheetId="1">#REF!</definedName>
    <definedName name="NGGT1">#REF!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2" i="70" l="1"/>
  <c r="F40" i="71" l="1"/>
  <c r="F50" i="70"/>
  <c r="G50" i="70"/>
  <c r="D50" i="70"/>
  <c r="G49" i="70"/>
  <c r="H50" i="70" l="1"/>
  <c r="E49" i="70"/>
  <c r="D49" i="70"/>
  <c r="J40" i="71"/>
  <c r="F49" i="70"/>
  <c r="E50" i="70"/>
  <c r="H49" i="70"/>
  <c r="I40" i="71"/>
  <c r="H40" i="71"/>
  <c r="G40" i="71"/>
  <c r="G19" i="71"/>
  <c r="J19" i="71"/>
  <c r="I19" i="71"/>
  <c r="H19" i="71"/>
  <c r="F19" i="71"/>
  <c r="J11" i="71" l="1"/>
  <c r="H11" i="71"/>
  <c r="I20" i="71"/>
  <c r="F58" i="71"/>
  <c r="J20" i="71"/>
  <c r="F11" i="71"/>
  <c r="J12" i="71"/>
  <c r="E46" i="70"/>
  <c r="I12" i="71"/>
  <c r="F46" i="70"/>
  <c r="H12" i="71"/>
  <c r="F45" i="70"/>
  <c r="G20" i="71"/>
  <c r="F12" i="71"/>
  <c r="I11" i="71"/>
  <c r="N16" i="71"/>
  <c r="F20" i="71"/>
  <c r="H46" i="70"/>
  <c r="G12" i="71"/>
  <c r="E45" i="70"/>
  <c r="G11" i="71"/>
  <c r="H20" i="71"/>
  <c r="G46" i="70"/>
  <c r="N19" i="71"/>
  <c r="F33" i="71"/>
  <c r="N30" i="71"/>
  <c r="G33" i="71"/>
  <c r="N32" i="71"/>
  <c r="H33" i="71"/>
  <c r="J33" i="71"/>
  <c r="N31" i="71"/>
  <c r="N9" i="71" l="1"/>
  <c r="D46" i="70"/>
  <c r="H45" i="70"/>
  <c r="G45" i="70"/>
  <c r="D45" i="70"/>
  <c r="N8" i="71"/>
  <c r="N33" i="71"/>
  <c r="I33" i="71"/>
  <c r="H106" i="70" l="1"/>
  <c r="G106" i="70"/>
  <c r="F106" i="70"/>
  <c r="E106" i="70"/>
  <c r="D106" i="70"/>
  <c r="H86" i="70"/>
  <c r="G86" i="70"/>
  <c r="F86" i="70"/>
  <c r="E86" i="70"/>
  <c r="D86" i="70"/>
  <c r="H85" i="70"/>
  <c r="G85" i="70"/>
  <c r="F85" i="70"/>
  <c r="E85" i="70"/>
  <c r="D85" i="70"/>
  <c r="H90" i="70"/>
  <c r="G90" i="70"/>
  <c r="F90" i="70"/>
  <c r="E90" i="70"/>
  <c r="D90" i="70"/>
  <c r="H89" i="70"/>
  <c r="F89" i="70"/>
  <c r="E89" i="70"/>
  <c r="D89" i="70"/>
  <c r="H84" i="70"/>
  <c r="G84" i="70"/>
  <c r="F84" i="70"/>
  <c r="E84" i="70"/>
  <c r="D84" i="70"/>
  <c r="G99" i="70"/>
  <c r="F99" i="70"/>
  <c r="E99" i="70"/>
  <c r="D99" i="70"/>
  <c r="H88" i="70"/>
  <c r="G88" i="70"/>
  <c r="F88" i="70"/>
  <c r="E88" i="70"/>
  <c r="D88" i="70"/>
  <c r="H83" i="70"/>
  <c r="F83" i="70"/>
  <c r="E83" i="70"/>
  <c r="D83" i="70"/>
  <c r="G82" i="70"/>
  <c r="F82" i="70"/>
  <c r="E82" i="70"/>
  <c r="D82" i="70"/>
  <c r="H81" i="70"/>
  <c r="F81" i="70"/>
  <c r="E81" i="70"/>
  <c r="D81" i="70"/>
  <c r="H64" i="70"/>
  <c r="G64" i="70"/>
  <c r="F64" i="70"/>
  <c r="E64" i="70"/>
  <c r="D64" i="70"/>
  <c r="F63" i="70"/>
  <c r="E63" i="70"/>
  <c r="H62" i="70"/>
  <c r="G62" i="70"/>
  <c r="F62" i="70"/>
  <c r="E62" i="70"/>
  <c r="D62" i="70"/>
  <c r="H61" i="70"/>
  <c r="G61" i="70"/>
  <c r="F61" i="70"/>
  <c r="E61" i="70"/>
  <c r="D61" i="70"/>
  <c r="H60" i="70"/>
  <c r="G60" i="70"/>
  <c r="F60" i="70"/>
  <c r="E60" i="70"/>
  <c r="D60" i="70"/>
  <c r="H54" i="70"/>
  <c r="F54" i="70"/>
  <c r="E54" i="70"/>
  <c r="D54" i="70"/>
  <c r="B67" i="71"/>
  <c r="H55" i="70"/>
  <c r="H70" i="70" s="1"/>
  <c r="G55" i="70"/>
  <c r="F55" i="70"/>
  <c r="F70" i="70" s="1"/>
  <c r="E55" i="70"/>
  <c r="E70" i="70" s="1"/>
  <c r="H72" i="70"/>
  <c r="G72" i="70"/>
  <c r="F72" i="70"/>
  <c r="E72" i="70"/>
  <c r="D72" i="70"/>
  <c r="H65" i="70"/>
  <c r="D65" i="70"/>
  <c r="N11" i="71"/>
  <c r="H99" i="70"/>
  <c r="G89" i="70"/>
  <c r="G83" i="70"/>
  <c r="H82" i="70"/>
  <c r="G81" i="70"/>
  <c r="G63" i="70"/>
  <c r="D55" i="70"/>
  <c r="D70" i="70" s="1"/>
  <c r="G54" i="70"/>
  <c r="D87" i="70" l="1"/>
  <c r="E65" i="70"/>
  <c r="D69" i="70"/>
  <c r="I13" i="71"/>
  <c r="F69" i="70"/>
  <c r="G69" i="70"/>
  <c r="E87" i="70"/>
  <c r="E91" i="70" s="1"/>
  <c r="E97" i="70" s="1"/>
  <c r="E100" i="70" s="1"/>
  <c r="E109" i="70" s="1"/>
  <c r="G87" i="70"/>
  <c r="G91" i="70" s="1"/>
  <c r="G97" i="70" s="1"/>
  <c r="G100" i="70" s="1"/>
  <c r="G109" i="70" s="1"/>
  <c r="F65" i="70"/>
  <c r="H69" i="70"/>
  <c r="J58" i="71"/>
  <c r="H71" i="70" s="1"/>
  <c r="F87" i="70"/>
  <c r="H87" i="70"/>
  <c r="H91" i="70" s="1"/>
  <c r="H97" i="70" s="1"/>
  <c r="H100" i="70" s="1"/>
  <c r="H109" i="70" s="1"/>
  <c r="H63" i="70"/>
  <c r="I54" i="70"/>
  <c r="E69" i="70"/>
  <c r="G70" i="70"/>
  <c r="I55" i="70"/>
  <c r="G13" i="71"/>
  <c r="N12" i="71"/>
  <c r="J13" i="71"/>
  <c r="L576" i="71"/>
  <c r="B68" i="71"/>
  <c r="H13" i="71"/>
  <c r="N576" i="71"/>
  <c r="G58" i="71"/>
  <c r="E71" i="70" s="1"/>
  <c r="D71" i="70"/>
  <c r="D63" i="70"/>
  <c r="I58" i="71"/>
  <c r="G71" i="70" s="1"/>
  <c r="G65" i="70"/>
  <c r="F91" i="70"/>
  <c r="F97" i="70" s="1"/>
  <c r="F100" i="70" s="1"/>
  <c r="F109" i="70" s="1"/>
  <c r="D91" i="70"/>
  <c r="D97" i="70" s="1"/>
  <c r="D100" i="70" s="1"/>
  <c r="D109" i="70" s="1"/>
  <c r="M576" i="71"/>
  <c r="N10" i="71"/>
  <c r="E23" i="70" s="1"/>
  <c r="F13" i="71"/>
  <c r="N25" i="71"/>
  <c r="E29" i="70" s="1"/>
  <c r="H58" i="71"/>
  <c r="F71" i="70" s="1"/>
  <c r="P576" i="71"/>
  <c r="O576" i="71"/>
  <c r="E31" i="70" l="1"/>
  <c r="F73" i="70"/>
  <c r="J42" i="71"/>
  <c r="N39" i="71"/>
  <c r="H73" i="70"/>
  <c r="I44" i="70"/>
  <c r="D73" i="70"/>
  <c r="E73" i="70"/>
  <c r="E20" i="70"/>
  <c r="I42" i="71"/>
  <c r="J45" i="71"/>
  <c r="I42" i="70"/>
  <c r="I45" i="71"/>
  <c r="I43" i="70"/>
  <c r="N13" i="71"/>
  <c r="E19" i="70"/>
  <c r="G45" i="71"/>
  <c r="B70" i="71"/>
  <c r="G42" i="71"/>
  <c r="H45" i="71"/>
  <c r="N17" i="71"/>
  <c r="F42" i="71"/>
  <c r="G73" i="70"/>
  <c r="N18" i="71"/>
  <c r="F45" i="71"/>
  <c r="E32" i="70" l="1"/>
  <c r="E21" i="70"/>
  <c r="N20" i="71"/>
  <c r="H42" i="71"/>
  <c r="N38" i="71"/>
  <c r="N40" i="71" s="1"/>
  <c r="N42" i="71" s="1"/>
  <c r="E47" i="70"/>
  <c r="H47" i="70"/>
  <c r="G47" i="70"/>
  <c r="D47" i="70"/>
  <c r="F47" i="70"/>
  <c r="N45" i="71"/>
  <c r="F46" i="71"/>
  <c r="F47" i="71"/>
  <c r="H22" i="71"/>
  <c r="G51" i="70"/>
  <c r="F51" i="70"/>
  <c r="J46" i="71"/>
  <c r="J47" i="71"/>
  <c r="I22" i="71"/>
  <c r="F22" i="71"/>
  <c r="J22" i="71"/>
  <c r="G47" i="71"/>
  <c r="G46" i="71"/>
  <c r="B71" i="71"/>
  <c r="H47" i="71"/>
  <c r="H46" i="71"/>
  <c r="I45" i="70"/>
  <c r="H51" i="70"/>
  <c r="G22" i="71"/>
  <c r="I46" i="70"/>
  <c r="I46" i="71"/>
  <c r="I47" i="71"/>
  <c r="E51" i="70" l="1"/>
  <c r="E53" i="70" s="1"/>
  <c r="H53" i="70"/>
  <c r="G53" i="70"/>
  <c r="I47" i="70"/>
  <c r="I50" i="70"/>
  <c r="I49" i="71"/>
  <c r="G49" i="71"/>
  <c r="G50" i="71" s="1"/>
  <c r="F53" i="70"/>
  <c r="B72" i="71"/>
  <c r="B73" i="71" s="1"/>
  <c r="B74" i="71" s="1"/>
  <c r="B75" i="71" s="1"/>
  <c r="N46" i="71"/>
  <c r="N47" i="71"/>
  <c r="N22" i="71"/>
  <c r="J49" i="71"/>
  <c r="F49" i="71"/>
  <c r="H49" i="71"/>
  <c r="I49" i="70"/>
  <c r="D51" i="70"/>
  <c r="D53" i="70" s="1"/>
  <c r="G51" i="71" l="1"/>
  <c r="I50" i="71"/>
  <c r="N49" i="71"/>
  <c r="N50" i="71" s="1"/>
  <c r="I51" i="71"/>
  <c r="F51" i="71"/>
  <c r="F50" i="71"/>
  <c r="I51" i="70"/>
  <c r="I53" i="70"/>
  <c r="B77" i="71"/>
  <c r="J50" i="71"/>
  <c r="J51" i="71"/>
  <c r="H51" i="71"/>
  <c r="H50" i="71"/>
  <c r="E24" i="70" l="1"/>
  <c r="E25" i="70" s="1"/>
  <c r="E27" i="70" s="1"/>
  <c r="N51" i="71"/>
  <c r="B78" i="71"/>
  <c r="B79" i="71" l="1"/>
  <c r="B80" i="71" s="1"/>
  <c r="B81" i="71" s="1"/>
  <c r="B82" i="71" s="1"/>
  <c r="B83" i="71" s="1"/>
  <c r="B84" i="71" s="1"/>
  <c r="B85" i="71" s="1"/>
  <c r="B86" i="71" s="1"/>
  <c r="B87" i="71" s="1"/>
  <c r="B88" i="71" s="1"/>
  <c r="B89" i="71" s="1"/>
  <c r="B91" i="71" s="1"/>
  <c r="B92" i="71" s="1"/>
  <c r="B93" i="71" s="1"/>
  <c r="B94" i="71" s="1"/>
  <c r="B95" i="71" s="1"/>
  <c r="B96" i="71" s="1"/>
  <c r="B97" i="71" s="1"/>
  <c r="B98" i="71" s="1"/>
  <c r="B99" i="71" s="1"/>
  <c r="B100" i="71" s="1"/>
  <c r="B101" i="71" s="1"/>
  <c r="B102" i="71" s="1"/>
  <c r="B103" i="71" s="1"/>
  <c r="B105" i="71" s="1"/>
  <c r="B106" i="71" s="1"/>
  <c r="B107" i="71" s="1"/>
  <c r="B108" i="71" s="1"/>
  <c r="B109" i="71" s="1"/>
  <c r="B110" i="71" s="1"/>
  <c r="B111" i="71" s="1"/>
  <c r="B112" i="71" s="1"/>
  <c r="B114" i="71" s="1"/>
  <c r="B115" i="71" s="1"/>
  <c r="B116" i="71" s="1"/>
  <c r="B117" i="71" s="1"/>
  <c r="B118" i="71" s="1"/>
  <c r="B119" i="71" s="1"/>
  <c r="B120" i="71" s="1"/>
  <c r="B122" i="71" s="1"/>
  <c r="B123" i="71" s="1"/>
  <c r="B124" i="71" s="1"/>
  <c r="B125" i="71" s="1"/>
  <c r="B126" i="71" s="1"/>
  <c r="B127" i="71" s="1"/>
  <c r="B128" i="71" s="1"/>
  <c r="B130" i="71" s="1"/>
  <c r="B131" i="71" s="1"/>
  <c r="B132" i="71" s="1"/>
  <c r="B133" i="71" s="1"/>
  <c r="B134" i="71" s="1"/>
  <c r="B135" i="71" s="1"/>
  <c r="B136" i="71" s="1"/>
  <c r="B138" i="71" s="1"/>
  <c r="B139" i="71" s="1"/>
  <c r="B140" i="71" s="1"/>
  <c r="B141" i="71" s="1"/>
  <c r="B142" i="71" s="1"/>
  <c r="B143" i="71" s="1"/>
  <c r="B144" i="71" s="1"/>
  <c r="B146" i="71" s="1"/>
  <c r="B147" i="71" s="1"/>
  <c r="B148" i="71" s="1"/>
  <c r="B149" i="71" s="1"/>
  <c r="B150" i="71" s="1"/>
  <c r="B151" i="71" s="1"/>
  <c r="B152" i="71" s="1"/>
  <c r="B154" i="71" s="1"/>
  <c r="B155" i="71" s="1"/>
  <c r="B156" i="71" s="1"/>
  <c r="B157" i="71" s="1"/>
  <c r="B158" i="71" s="1"/>
  <c r="B159" i="71" s="1"/>
  <c r="B160" i="71" s="1"/>
  <c r="B162" i="71" s="1"/>
  <c r="B163" i="71" s="1"/>
  <c r="B164" i="71" s="1"/>
  <c r="B165" i="71" s="1"/>
  <c r="B166" i="71" s="1"/>
  <c r="B167" i="71" s="1"/>
  <c r="B168" i="71" s="1"/>
  <c r="B170" i="71" s="1"/>
  <c r="B171" i="71" s="1"/>
  <c r="B172" i="71" s="1"/>
  <c r="B173" i="71" s="1"/>
  <c r="B174" i="71" s="1"/>
  <c r="B175" i="71" s="1"/>
  <c r="B176" i="71" s="1"/>
  <c r="B178" i="71" s="1"/>
  <c r="B179" i="71" s="1"/>
  <c r="B180" i="71" s="1"/>
  <c r="B181" i="71" s="1"/>
  <c r="B182" i="71" s="1"/>
  <c r="B183" i="71" s="1"/>
  <c r="B184" i="71" s="1"/>
  <c r="B186" i="71" s="1"/>
  <c r="B187" i="71" s="1"/>
  <c r="B188" i="71" s="1"/>
  <c r="B189" i="71" s="1"/>
  <c r="B190" i="71" s="1"/>
  <c r="B191" i="71" s="1"/>
  <c r="B192" i="71" s="1"/>
  <c r="B194" i="71" s="1"/>
  <c r="B195" i="71" s="1"/>
  <c r="B196" i="71" s="1"/>
  <c r="B197" i="71" s="1"/>
  <c r="B198" i="71" s="1"/>
  <c r="B199" i="71" s="1"/>
  <c r="B200" i="71" s="1"/>
  <c r="B202" i="71" s="1"/>
  <c r="B203" i="71" s="1"/>
  <c r="B204" i="71" s="1"/>
  <c r="H2" i="67" l="1"/>
  <c r="G2" i="67"/>
  <c r="F2" i="67"/>
  <c r="E2" i="67"/>
  <c r="D2" i="67"/>
  <c r="H15" i="67"/>
  <c r="H3" i="67" s="1"/>
  <c r="T2" i="71" s="1"/>
  <c r="D12" i="67"/>
  <c r="E12" i="67" s="1"/>
  <c r="F12" i="67" s="1"/>
  <c r="G12" i="67" s="1"/>
  <c r="H12" i="67" s="1"/>
  <c r="Q1" i="71" l="1"/>
  <c r="E107" i="70"/>
  <c r="E108" i="70"/>
  <c r="P1" i="71"/>
  <c r="D108" i="70"/>
  <c r="R1" i="71"/>
  <c r="F108" i="70"/>
  <c r="F107" i="70"/>
  <c r="S1" i="71"/>
  <c r="G108" i="70"/>
  <c r="T1" i="71"/>
  <c r="H108" i="70"/>
  <c r="F20" i="51"/>
  <c r="F16" i="51"/>
  <c r="F17" i="51"/>
  <c r="F18" i="51"/>
  <c r="F19" i="51"/>
  <c r="D15" i="67"/>
  <c r="C15" i="67"/>
  <c r="E15" i="67"/>
  <c r="E3" i="67" s="1"/>
  <c r="Q2" i="71" s="1"/>
  <c r="F15" i="67"/>
  <c r="F3" i="67" s="1"/>
  <c r="R2" i="71" s="1"/>
  <c r="G15" i="67"/>
  <c r="G3" i="67" s="1"/>
  <c r="S2" i="71" s="1"/>
  <c r="P16" i="71" l="1"/>
  <c r="P8" i="71"/>
  <c r="P19" i="71"/>
  <c r="P9" i="71"/>
  <c r="P12" i="71"/>
  <c r="P11" i="71"/>
  <c r="P10" i="71"/>
  <c r="P31" i="71"/>
  <c r="P25" i="71"/>
  <c r="P30" i="71"/>
  <c r="P32" i="71"/>
  <c r="P18" i="71"/>
  <c r="P39" i="71"/>
  <c r="P17" i="71"/>
  <c r="P38" i="71"/>
  <c r="F53" i="71"/>
  <c r="P53" i="71" s="1"/>
  <c r="T16" i="71"/>
  <c r="T19" i="71"/>
  <c r="T31" i="71"/>
  <c r="T10" i="71"/>
  <c r="T32" i="71"/>
  <c r="T9" i="71"/>
  <c r="T30" i="71"/>
  <c r="T33" i="71" s="1"/>
  <c r="T8" i="71"/>
  <c r="T13" i="71" s="1"/>
  <c r="T11" i="71"/>
  <c r="T25" i="71"/>
  <c r="T12" i="71"/>
  <c r="T39" i="71"/>
  <c r="T17" i="71"/>
  <c r="T38" i="71"/>
  <c r="T40" i="71" s="1"/>
  <c r="T18" i="71"/>
  <c r="J53" i="71"/>
  <c r="T53" i="71" s="1"/>
  <c r="R16" i="71"/>
  <c r="R19" i="71"/>
  <c r="R11" i="71"/>
  <c r="R12" i="71"/>
  <c r="R25" i="71"/>
  <c r="R32" i="71"/>
  <c r="R30" i="71"/>
  <c r="R31" i="71"/>
  <c r="R8" i="71"/>
  <c r="R10" i="71"/>
  <c r="R9" i="71"/>
  <c r="R38" i="71"/>
  <c r="R18" i="71"/>
  <c r="R17" i="71"/>
  <c r="R39" i="71"/>
  <c r="H53" i="71"/>
  <c r="R53" i="71" s="1"/>
  <c r="S16" i="71"/>
  <c r="S19" i="71"/>
  <c r="S11" i="71"/>
  <c r="S32" i="71"/>
  <c r="S30" i="71"/>
  <c r="S10" i="71"/>
  <c r="S31" i="71"/>
  <c r="S9" i="71"/>
  <c r="S25" i="71"/>
  <c r="S12" i="71"/>
  <c r="S8" i="71"/>
  <c r="S17" i="71"/>
  <c r="S18" i="71"/>
  <c r="S38" i="71"/>
  <c r="S39" i="71"/>
  <c r="I53" i="71"/>
  <c r="S53" i="71" s="1"/>
  <c r="Q16" i="71"/>
  <c r="Q19" i="71"/>
  <c r="Q12" i="71"/>
  <c r="Q9" i="71"/>
  <c r="Q25" i="71"/>
  <c r="Q11" i="71"/>
  <c r="Q8" i="71"/>
  <c r="Q10" i="71"/>
  <c r="Q30" i="71"/>
  <c r="Q31" i="71"/>
  <c r="Q32" i="71"/>
  <c r="Q17" i="71"/>
  <c r="Q39" i="71"/>
  <c r="Q18" i="71"/>
  <c r="Q38" i="71"/>
  <c r="Q40" i="71" s="1"/>
  <c r="G53" i="71"/>
  <c r="Q53" i="71" s="1"/>
  <c r="D3" i="67"/>
  <c r="P2" i="71" s="1"/>
  <c r="D4" i="67"/>
  <c r="P3" i="71" s="1"/>
  <c r="X53" i="71" l="1"/>
  <c r="D24" i="70" s="1"/>
  <c r="X31" i="71"/>
  <c r="R33" i="71"/>
  <c r="S40" i="71"/>
  <c r="S42" i="71" s="1"/>
  <c r="X17" i="71"/>
  <c r="D21" i="70" s="1"/>
  <c r="X11" i="71"/>
  <c r="X39" i="71"/>
  <c r="X12" i="71"/>
  <c r="T42" i="71"/>
  <c r="R40" i="71"/>
  <c r="R42" i="71" s="1"/>
  <c r="X18" i="71"/>
  <c r="D22" i="70" s="1"/>
  <c r="X9" i="71"/>
  <c r="Q13" i="71"/>
  <c r="X10" i="71"/>
  <c r="D23" i="70" s="1"/>
  <c r="S13" i="71"/>
  <c r="X32" i="71"/>
  <c r="X19" i="71"/>
  <c r="S33" i="71"/>
  <c r="X30" i="71"/>
  <c r="P33" i="71"/>
  <c r="P13" i="71"/>
  <c r="X8" i="71"/>
  <c r="P40" i="71"/>
  <c r="P42" i="71" s="1"/>
  <c r="X38" i="71"/>
  <c r="Q33" i="71"/>
  <c r="Q42" i="71" s="1"/>
  <c r="Q20" i="71"/>
  <c r="S20" i="71"/>
  <c r="R13" i="71"/>
  <c r="R20" i="71"/>
  <c r="R22" i="71" s="1"/>
  <c r="T20" i="71"/>
  <c r="T22" i="71" s="1"/>
  <c r="X25" i="71"/>
  <c r="D29" i="70" s="1"/>
  <c r="P20" i="71"/>
  <c r="X16" i="71"/>
  <c r="X20" i="71" s="1"/>
  <c r="C15" i="10"/>
  <c r="X33" i="71" l="1"/>
  <c r="D20" i="70"/>
  <c r="S22" i="71"/>
  <c r="Q22" i="71"/>
  <c r="X13" i="71"/>
  <c r="D19" i="70"/>
  <c r="D25" i="70" s="1"/>
  <c r="D27" i="70" s="1"/>
  <c r="X22" i="71"/>
  <c r="P22" i="71"/>
  <c r="X40" i="71"/>
  <c r="X42" i="71" s="1"/>
  <c r="D4" i="10"/>
  <c r="F15" i="10"/>
  <c r="F3" i="10" s="1"/>
  <c r="E15" i="10"/>
  <c r="E3" i="10" s="1"/>
  <c r="D15" i="10"/>
  <c r="D3" i="10" s="1"/>
  <c r="G15" i="10" l="1"/>
  <c r="G3" i="10" s="1"/>
  <c r="H15" i="10" l="1"/>
  <c r="H3" i="10" s="1"/>
  <c r="I15" i="10" l="1"/>
  <c r="I3" i="10" s="1"/>
  <c r="K15" i="10" l="1"/>
  <c r="K3" i="10" s="1"/>
  <c r="J15" i="10"/>
  <c r="J3" i="10" s="1"/>
  <c r="D12" i="10" l="1"/>
  <c r="E12" i="10" s="1"/>
  <c r="F12" i="10" s="1"/>
  <c r="G12" i="10" s="1"/>
  <c r="H12" i="10" s="1"/>
  <c r="I12" i="10" s="1"/>
  <c r="J12" i="10" s="1"/>
  <c r="K12" i="10" s="1"/>
  <c r="K2" i="10"/>
  <c r="J2" i="10"/>
  <c r="I2" i="10"/>
  <c r="H2" i="10"/>
  <c r="G2" i="10"/>
  <c r="E2" i="10"/>
  <c r="D2" i="10"/>
  <c r="F2" i="10" l="1"/>
</calcChain>
</file>

<file path=xl/sharedStrings.xml><?xml version="1.0" encoding="utf-8"?>
<sst xmlns="http://schemas.openxmlformats.org/spreadsheetml/2006/main" count="2121" uniqueCount="264">
  <si>
    <t>December 2022 Annual Iteration</t>
  </si>
  <si>
    <t>Baseline databook</t>
  </si>
  <si>
    <t>This databook is a summary of data contained in Ofgem’s price control financial model (PCFM) iteration of December 2022, including Ofgem’s baseline view of expenditure. This includes T2 actuals and T2 forecast.</t>
  </si>
  <si>
    <t>Updates to previous databook</t>
  </si>
  <si>
    <t>Data reflects Ofgem’s updated baseline view.</t>
  </si>
  <si>
    <t>Additional updates from 2021 databook reflects Ofgem’s T1 Legacy PCFM including updates for  closeout. An additional view for T2 has been included which reflects the December 2022 Annual Iteration Process.</t>
  </si>
  <si>
    <t>RPI used for nominal data has been updated to reflect actual for 21/22 and a revised forecast of CPIH for RIIO-T2.</t>
  </si>
  <si>
    <t xml:space="preserve"> Allowed Cost of Debt</t>
  </si>
  <si>
    <t>CPIH</t>
  </si>
  <si>
    <t>21/22</t>
  </si>
  <si>
    <t>22/23</t>
  </si>
  <si>
    <t>23/24</t>
  </si>
  <si>
    <t>24/25</t>
  </si>
  <si>
    <t>25/26</t>
  </si>
  <si>
    <t>Finance Package</t>
  </si>
  <si>
    <t>Below are the key parameters in the determination of NGET's revenue. These parameters are set for the T2 period, and are not subject to any annual amendments.</t>
  </si>
  <si>
    <t>NGET</t>
  </si>
  <si>
    <t>Final proposals</t>
  </si>
  <si>
    <t>Cost of Equity</t>
  </si>
  <si>
    <t>index</t>
  </si>
  <si>
    <t xml:space="preserve">Cost of Debt </t>
  </si>
  <si>
    <t>Gearing</t>
  </si>
  <si>
    <t>Totex Capitalisation Rate</t>
  </si>
  <si>
    <t>UM Totex Capitalisation Rate</t>
  </si>
  <si>
    <t>Totex Incentive Rate</t>
  </si>
  <si>
    <t>Totex and RAV Summary</t>
  </si>
  <si>
    <t xml:space="preserve">The below table reconciles NGET's allowances to the allowed totex revenue. Where actual spend differs from the set allowances, NGET bear 33% of the reward/cost, via the Totex Incentive Mechanism.
Pass-through costs are not subject to this mechanism, with the associated revenue being as per allowances irrespective of spend.
 </t>
  </si>
  <si>
    <t>National Grid Electricity Transmission Summary (£bn)</t>
  </si>
  <si>
    <t>5 year total (nominal)</t>
  </si>
  <si>
    <t xml:space="preserve">5 year total (18/19 prices) </t>
  </si>
  <si>
    <t>Capex - Load-Related</t>
  </si>
  <si>
    <t>Capex - Non-Load Related (inc. RPEs)</t>
  </si>
  <si>
    <t>Uncertainty Mechanism Capex (inc. RPEs)</t>
  </si>
  <si>
    <t>Uncertainty Mechanism Opex (inc. RPEs)</t>
  </si>
  <si>
    <t>Controllable Opex (inc. RPEs)</t>
  </si>
  <si>
    <t>Totex Incentive Mechanism</t>
  </si>
  <si>
    <t xml:space="preserve">Totex </t>
  </si>
  <si>
    <t xml:space="preserve">NGET Controllable Totex </t>
  </si>
  <si>
    <t>Pass-Through Costs</t>
  </si>
  <si>
    <t xml:space="preserve">RAV at 31 March 2021 </t>
  </si>
  <si>
    <t>RAV at 31 March 2026</t>
  </si>
  <si>
    <t>TO Fast/Slow Money Split &amp; RAV Roll Forward</t>
  </si>
  <si>
    <r>
      <t>The below compares the baseline allowances, as set at final proposals to the current allowances; primarily adjusting for the outcomes of the Mid-Period Review and Re-opener decisions.
21/22</t>
    </r>
    <r>
      <rPr>
        <sz val="9"/>
        <color theme="3"/>
        <rFont val="Calibri"/>
        <family val="2"/>
        <scheme val="minor"/>
      </rPr>
      <t xml:space="preserve"> reflects actual spend as reported in the FY22 RRP</t>
    </r>
    <r>
      <rPr>
        <b/>
        <sz val="9"/>
        <color theme="3"/>
        <rFont val="Calibri"/>
        <family val="2"/>
        <scheme val="minor"/>
      </rPr>
      <t>. 
Where actual spend differs from the set allowances, NGET bear 33% of the reward/cost, via the Totex Incentive Mechanism. The impact of this 'sharing' mechanism is shown on the 'Post-sharing Totex' line, which represents the amount of revenue NGET are allowed to recover in relation to Totex spend.
A proportion (baseline spend: 78%, uncertainty spend: 85%), of the Totex revenue is 'capitalised'. The capitalised proportion is referred to as 'Slow money' and will be added to the RAV, to be recovered over the next 45 years. The 'Fast money' is the remaining proportion, which impacts the allowed revenue for the year in question.</t>
    </r>
  </si>
  <si>
    <t>NGET Totex</t>
  </si>
  <si>
    <t xml:space="preserve">£m (2018/19 prices) </t>
  </si>
  <si>
    <t>2021/22</t>
  </si>
  <si>
    <t>2022/23</t>
  </si>
  <si>
    <t>2023/24</t>
  </si>
  <si>
    <t>2024/25</t>
  </si>
  <si>
    <t>2025/26</t>
  </si>
  <si>
    <t xml:space="preserve">Totals </t>
  </si>
  <si>
    <t>Non-Variant Load-Related Capex Allowances</t>
  </si>
  <si>
    <t>Non-Variant Non-Load Related Capex Allowances (inc. RPEs)</t>
  </si>
  <si>
    <t>Non-Variant Controllable Opex Allowances (inc. RPEs)</t>
  </si>
  <si>
    <t>Variant Capex Allowances (inc. RPEs)</t>
  </si>
  <si>
    <t>Variant Opex Allowances (inc. RPEs)</t>
  </si>
  <si>
    <t>Totex Allowances</t>
  </si>
  <si>
    <t>Capex Spend (inc. RPEs)</t>
  </si>
  <si>
    <t>Controllable Opex spend (inc. RPEs)</t>
  </si>
  <si>
    <t>Totex Spend</t>
  </si>
  <si>
    <t xml:space="preserve">Post-sharing Totex </t>
  </si>
  <si>
    <t xml:space="preserve">Fast money </t>
  </si>
  <si>
    <t xml:space="preserve">Slow money </t>
  </si>
  <si>
    <t>The below shows the opening RAV balance, brought forward from the previous price control. The slow money is then added to the RAV, increasing the carrying value. 
The RAV is 'depreciated' each year. This is the proportion of the RAV that is recovered as revenue, decreasing the carrying value.</t>
  </si>
  <si>
    <t>NGET RAV</t>
  </si>
  <si>
    <t>Opening (excl shadow RAV)</t>
  </si>
  <si>
    <t xml:space="preserve">Transfers in </t>
  </si>
  <si>
    <t xml:space="preserve">Additions </t>
  </si>
  <si>
    <t xml:space="preserve">Depreciation </t>
  </si>
  <si>
    <t>Closing Balance (excl shadow RAV)</t>
  </si>
  <si>
    <t xml:space="preserve">Shadow RAV </t>
  </si>
  <si>
    <t>NGET RAV &amp; Shadow RAV</t>
  </si>
  <si>
    <t xml:space="preserve">Opening </t>
  </si>
  <si>
    <t>Slow Money</t>
  </si>
  <si>
    <t xml:space="preserve">Depreciation (Existing Assets) </t>
  </si>
  <si>
    <t xml:space="preserve">Depreciation (New Assets) </t>
  </si>
  <si>
    <t xml:space="preserve">Closing Balance </t>
  </si>
  <si>
    <t>Allowed Revenue Collection</t>
  </si>
  <si>
    <t>The components of allowed revenue are shown below. In addition to the Totex revenue, which includes Fast money, Pass-through costs and Depreciation &amp; RAV Return, NGET recover revenue for directly allowed costs such as Pensions and Tax.</t>
  </si>
  <si>
    <t>NGET Revenue</t>
  </si>
  <si>
    <t>Pass-through expenditure</t>
  </si>
  <si>
    <t xml:space="preserve">Equity issuance costs </t>
  </si>
  <si>
    <t>Business plan incentive</t>
  </si>
  <si>
    <t xml:space="preserve">Tax allowance </t>
  </si>
  <si>
    <t>Tax allowance adjustment</t>
  </si>
  <si>
    <t xml:space="preserve">Depreciation &amp; return on RAV </t>
  </si>
  <si>
    <t>Return adjustment</t>
  </si>
  <si>
    <t>Output delivery incentives</t>
  </si>
  <si>
    <t>Other revenue allowance</t>
  </si>
  <si>
    <t xml:space="preserve">Regulated Revenue </t>
  </si>
  <si>
    <t>The following table reconciles the total revenue above to the Regulated base revenue. This involves excluding revenue relating to Directly Renumerated services.</t>
  </si>
  <si>
    <t>NGET Regulated Calculated Revenue</t>
  </si>
  <si>
    <t>Total revenue per model run</t>
  </si>
  <si>
    <t xml:space="preserve">Less </t>
  </si>
  <si>
    <t>Directly Renumerated Services</t>
  </si>
  <si>
    <t>Regulated calculated revenue: Dec 2022 model run</t>
  </si>
  <si>
    <t xml:space="preserve">The ADJ term required to adjust published revenue to the recalculated value is shown below. 
</t>
  </si>
  <si>
    <t>NGET ADJ</t>
  </si>
  <si>
    <t>Annual Iteration Calculated Revenue</t>
  </si>
  <si>
    <t xml:space="preserve">ADJ adjustment </t>
  </si>
  <si>
    <t>Published Adjusted Revenue</t>
  </si>
  <si>
    <t>RPI-CPIH Inflation Factor from 18/19</t>
  </si>
  <si>
    <t>RPI-CPIH factor (Mar closing)</t>
  </si>
  <si>
    <t>RPI factor (Mar opening)</t>
  </si>
  <si>
    <t>Description</t>
  </si>
  <si>
    <t>PCFM Reference</t>
  </si>
  <si>
    <t xml:space="preserve">Total </t>
  </si>
  <si>
    <t>Check</t>
  </si>
  <si>
    <t>18/19 Price Base</t>
  </si>
  <si>
    <t>Nominal Price Base</t>
  </si>
  <si>
    <t>ETO - Capitalistion Rate 1 Allowances</t>
  </si>
  <si>
    <t>LR capex</t>
  </si>
  <si>
    <t>NLR capex</t>
  </si>
  <si>
    <t>Opex</t>
  </si>
  <si>
    <t>RPEs - Opex</t>
  </si>
  <si>
    <t>RPEs - Capex</t>
  </si>
  <si>
    <t>Totex</t>
  </si>
  <si>
    <t>ETO - Capitalisation Rate 2 Allowances</t>
  </si>
  <si>
    <t>TO Total</t>
  </si>
  <si>
    <t>Non Controllable opex</t>
  </si>
  <si>
    <t>TO</t>
  </si>
  <si>
    <t xml:space="preserve">ETO - Capitalisation Rate 1 </t>
  </si>
  <si>
    <t xml:space="preserve">ETO - Capitalisation Rate 2 </t>
  </si>
  <si>
    <t>TIM</t>
  </si>
  <si>
    <t>TO Non Variant Post -TIM Totex</t>
  </si>
  <si>
    <t>Fast Money</t>
  </si>
  <si>
    <t>TO Variant Post -TIM Totex</t>
  </si>
  <si>
    <t>Totex Incentive Mechanism (18/19 prices )</t>
  </si>
  <si>
    <t>Non-core Depn</t>
  </si>
  <si>
    <t>Opening Non-core RAV</t>
  </si>
  <si>
    <t>Historical Depreciation</t>
  </si>
  <si>
    <t>New Assets</t>
  </si>
  <si>
    <t>PCFM year ending</t>
  </si>
  <si>
    <t>Unit</t>
  </si>
  <si>
    <t>RIIO-2 Total</t>
  </si>
  <si>
    <t>Slow pot</t>
  </si>
  <si>
    <t>£m 18/19 prices</t>
  </si>
  <si>
    <t>Fast pot</t>
  </si>
  <si>
    <t>Post-TIM totex allowance</t>
  </si>
  <si>
    <t>Regulatory Asset Value (RAV)</t>
  </si>
  <si>
    <t>Opening asset value (before transfers)</t>
  </si>
  <si>
    <t>Transfers</t>
  </si>
  <si>
    <t>Opening asset value (after transfers)</t>
  </si>
  <si>
    <t>RAV additions (after disposals)</t>
  </si>
  <si>
    <t>Depreciation</t>
  </si>
  <si>
    <t>Closing asset value</t>
  </si>
  <si>
    <t>Final Proposals allowances (calculated revenue)</t>
  </si>
  <si>
    <t>Fast money</t>
  </si>
  <si>
    <t>Return</t>
  </si>
  <si>
    <t>Equity issuance costs</t>
  </si>
  <si>
    <t>Directly remunerated services adjustment</t>
  </si>
  <si>
    <t>Tax allowance</t>
  </si>
  <si>
    <t>Calculated revenue</t>
  </si>
  <si>
    <t>Recalculated allowances (calculated revenue)</t>
  </si>
  <si>
    <t>Price Control Revenue</t>
  </si>
  <si>
    <t>£m nominal</t>
  </si>
  <si>
    <t>AIP adjustment term</t>
  </si>
  <si>
    <t>Adjusted revenue</t>
  </si>
  <si>
    <t>Legacy allowed revenue</t>
  </si>
  <si>
    <t>Correction term</t>
  </si>
  <si>
    <t>Allowed revenue</t>
  </si>
  <si>
    <t>Directly remunerated services revenue</t>
  </si>
  <si>
    <t>Total revenue</t>
  </si>
  <si>
    <t>Inflation rate</t>
  </si>
  <si>
    <t>annual %</t>
  </si>
  <si>
    <t>Nominal Time Value of Money</t>
  </si>
  <si>
    <t>annual nominal %</t>
  </si>
  <si>
    <t>Sterling Overnight Index Average (SONIA)</t>
  </si>
  <si>
    <t>Calculated revenue (nominal)</t>
  </si>
  <si>
    <t>Recovered revenue</t>
  </si>
  <si>
    <t>Operational performance and Return adjustment</t>
  </si>
  <si>
    <t>Totex outperformance (operator share)</t>
  </si>
  <si>
    <t>NPV-neutral RAV return base</t>
  </si>
  <si>
    <t>Enhancing Pre-existing Infrastructure Projects</t>
  </si>
  <si>
    <t>Load related capex</t>
  </si>
  <si>
    <t>Capex</t>
  </si>
  <si>
    <t>Asset replacement capex</t>
  </si>
  <si>
    <t>Other capex</t>
  </si>
  <si>
    <t>Network operating costs (opex)</t>
  </si>
  <si>
    <t>Indirects (opex)</t>
  </si>
  <si>
    <t>Non-operational capex</t>
  </si>
  <si>
    <t>Large Onshore Transmission Investment Re-opener Project 1 - Hinckley Sea Bank</t>
  </si>
  <si>
    <t>Wider Works Price Control Deliverable</t>
  </si>
  <si>
    <t>Physical Security Price Control Deliverable</t>
  </si>
  <si>
    <t>Cyber Resilience OT Baseline</t>
  </si>
  <si>
    <t>Cyber Resilience IT Baseline</t>
  </si>
  <si>
    <t>Baseline Network Risk Output</t>
  </si>
  <si>
    <t>Generation Related Infrastructure Price Control Deliverable (NGET only)</t>
  </si>
  <si>
    <t>Resilience and Operability Price Control Deliverable (SHET and SPTL only)</t>
  </si>
  <si>
    <t>Operational transport carbon reduction Price Control Deliverable (NGET only)</t>
  </si>
  <si>
    <t>Shared Schemes Price Control Deliverable (SHET and SPTL only)</t>
  </si>
  <si>
    <t>Enhanced Environmental Requirements use it or lose it allowance (SPTL only)</t>
  </si>
  <si>
    <t>SF6 asset intervention Price Control Deliverable (NGET only)</t>
  </si>
  <si>
    <t>Substation Auxiliary Systems use it or lose it allowance (NGET only)</t>
  </si>
  <si>
    <t>Instrument Transformer Price Control Deliverable (NGET only)</t>
  </si>
  <si>
    <t>Bay Assets Price Control Deliverable (NGET only)</t>
  </si>
  <si>
    <t>Protection and Control Price Control Deliverable (NGET only)</t>
  </si>
  <si>
    <t>Overhead Line Conductor Price Control Deliverable (NGET only)</t>
  </si>
  <si>
    <t>Pre-Construction Funding Price Control Deliverable</t>
  </si>
  <si>
    <t>Net Zero And Re-opener Development Fund use it or lose it allowance</t>
  </si>
  <si>
    <t>Spare PCD 1</t>
  </si>
  <si>
    <t>Spare PCD 2</t>
  </si>
  <si>
    <t>Spare PCD 3</t>
  </si>
  <si>
    <t>Visual Impact Mitigation Re-opener</t>
  </si>
  <si>
    <t>Large Onshore Transmission Investment Re-opener Project 2 - Shetland</t>
  </si>
  <si>
    <t>Large Onshore Transmission Investment Re-opener Project 3</t>
  </si>
  <si>
    <t>Large Onshore Transmission Investment Re-opener Project 4</t>
  </si>
  <si>
    <t>Large Onshore Transmission Investment Re-opener Project 5</t>
  </si>
  <si>
    <t>Large Onshore Transmission Investment Re-opener Project 6</t>
  </si>
  <si>
    <t>Large Onshore Transmission Investment Re-opener Project 7</t>
  </si>
  <si>
    <t>Large Onshore Transmission Investment Re-opener Project 8</t>
  </si>
  <si>
    <t>Large Onshore Transmission Investment Re-opener Project 9</t>
  </si>
  <si>
    <t>Large Onshore Transmission Investment Re-opener Project 10</t>
  </si>
  <si>
    <t>Generation Connections volume driver</t>
  </si>
  <si>
    <t>Demand Connections volume driver (SPTL and NGET only)</t>
  </si>
  <si>
    <t>Net zero Re-opener</t>
  </si>
  <si>
    <t>Coordinated adjustment mechanism Re-opener</t>
  </si>
  <si>
    <t>Medium Sized Investment Projects Re-opener</t>
  </si>
  <si>
    <t>SF6 asset intervention Re-opener (NGET only)</t>
  </si>
  <si>
    <t>Subsea Cable Re-opener (SHET only)</t>
  </si>
  <si>
    <t>Uncertain non-load related projects Re-opener (SPTL only)</t>
  </si>
  <si>
    <t>Non-operational IT Capex Reopener</t>
  </si>
  <si>
    <t>Tyne Crossing Project Re-opener (NGET only)</t>
  </si>
  <si>
    <t>Bengeworth Road GSP Project Price Control Deliverable (NGET only)</t>
  </si>
  <si>
    <t>Civil Related Works Re-opener (NGET only)</t>
  </si>
  <si>
    <t>Tower Steelworks and Foundations Re-opener (NGET only)</t>
  </si>
  <si>
    <t>Wider Works Volume Driver (NGET only)</t>
  </si>
  <si>
    <t>Fibre Wrap Replacement Re-opener (NGET only)</t>
  </si>
  <si>
    <t>Access Reform Change Re-Opener</t>
  </si>
  <si>
    <t>RIIO-ET1/RIIO-ET2 offset adjustment (NGET only)</t>
  </si>
  <si>
    <t>Pre-Construction Funding Re-Opener</t>
  </si>
  <si>
    <t>Physical Security Re-Opener</t>
  </si>
  <si>
    <t>Cyber Resilience OT Non-Baseline</t>
  </si>
  <si>
    <t>Cyber Resilience IT Non-Baseline</t>
  </si>
  <si>
    <t>Opex escalator</t>
  </si>
  <si>
    <t>Entry and Exit Connection Asset Allowance</t>
  </si>
  <si>
    <t>Legacy Baseline Connections Volume Driver (SHET only)</t>
  </si>
  <si>
    <t>Spare UM 3</t>
  </si>
  <si>
    <t>RPE non-variant allowances - FYI only</t>
  </si>
  <si>
    <t>Capex- NV</t>
  </si>
  <si>
    <t>RPE PCDs - FYI only</t>
  </si>
  <si>
    <t>RPE UMs - FYI only</t>
  </si>
  <si>
    <t>SUM</t>
  </si>
  <si>
    <t>CHECK</t>
  </si>
  <si>
    <t>As per November 21 PCFM</t>
  </si>
  <si>
    <t xml:space="preserve">2013/14 </t>
  </si>
  <si>
    <t xml:space="preserve">2014/15 </t>
  </si>
  <si>
    <t xml:space="preserve">2015/16 </t>
  </si>
  <si>
    <t xml:space="preserve">2016/17 </t>
  </si>
  <si>
    <t xml:space="preserve">2017/18 </t>
  </si>
  <si>
    <t xml:space="preserve">2018/19 </t>
  </si>
  <si>
    <t xml:space="preserve">2019/20 </t>
  </si>
  <si>
    <t xml:space="preserve">2020/21 </t>
  </si>
  <si>
    <t>RPI Inflation Factor from 09/10</t>
  </si>
  <si>
    <t>RPI factor (Mar closing)</t>
  </si>
  <si>
    <t>RPIA: Inflation factor from 2009/10 prices</t>
  </si>
  <si>
    <t>Financial parameters</t>
  </si>
  <si>
    <t>March Closing Indices</t>
  </si>
  <si>
    <t>2009/10 RPI Financial Year Average</t>
  </si>
  <si>
    <t>Combined RPI-CPIH real to nominal prices conversion factor</t>
  </si>
  <si>
    <t>RPI-CPIH factor (Mar opening)</t>
  </si>
  <si>
    <t>Combined RPI-CPIH price index (financial year end)</t>
  </si>
  <si>
    <t>2018/19 Combined RPI-CPIH price index (financial year average)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</si>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</sst>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0;\(#,##0\);\-"/>
    <numFmt numFmtId="165" formatCode="#,##0.0;\(#,##0.0\);\-"/>
    <numFmt numFmtId="166" formatCode="#,##0.0_);\(#,##0.0\);\-_)"/>
    <numFmt numFmtId="167" formatCode="#,##0.00%_);\(#,##0.00%\);\-_)"/>
    <numFmt numFmtId="168" formatCode="#,##0.000;\(#,##0.000\);\-"/>
    <numFmt numFmtId="169" formatCode="dd\ mmm\ yyyy"/>
    <numFmt numFmtId="170" formatCode="#,##0;[Red]\(#,##0\);\-"/>
    <numFmt numFmtId="171" formatCode="0.0"/>
    <numFmt numFmtId="172" formatCode="_-* #,##0_-;\-* #,##0_-;_-* &quot;-&quot;??_-;_-@_-"/>
    <numFmt numFmtId="173" formatCode="0.000"/>
    <numFmt numFmtId="174" formatCode="#,##0.00_);\(#,##0.00\);\-_)"/>
    <numFmt numFmtId="175" formatCode="#,##0.0"/>
  </numFmts>
  <fonts count="61">
    <font>
      <sz val="10"/>
      <color theme="1"/>
      <name val="Arial"/>
      <family val="2"/>
    </font>
    <font>
      <sz val="11"/>
      <color theme="1"/>
      <name val="Calibri"/>
      <family val="2"/>
      <scheme val="minor"/>
    </font>
    <font>
      <sz val="11"/>
      <color theme="1"/>
      <name val="Calibri"/>
      <family val="2"/>
      <scheme val="minor"/>
    </font>
    <font>
      <b/>
      <sz val="10"/>
      <color theme="1"/>
      <name val="Arial"/>
      <family val="2"/>
    </font>
    <font>
      <b/>
      <sz val="8"/>
      <color rgb="FF000000"/>
      <name val="Arial"/>
      <family val="2"/>
    </font>
    <font>
      <sz val="10"/>
      <color theme="1"/>
      <name val="Arial"/>
      <family val="2"/>
    </font>
    <font>
      <sz val="10"/>
      <color theme="1"/>
      <name val="Gill Sans MT"/>
      <family val="2"/>
    </font>
    <font>
      <sz val="10"/>
      <name val="Gill Sans MT"/>
      <family val="2"/>
    </font>
    <font>
      <b/>
      <sz val="10"/>
      <color rgb="FF000000"/>
      <name val="Calibri"/>
      <family val="2"/>
      <scheme val="minor"/>
    </font>
    <font>
      <b/>
      <sz val="12"/>
      <color theme="1"/>
      <name val="Arial"/>
      <family val="2"/>
    </font>
    <font>
      <sz val="12"/>
      <color theme="1"/>
      <name val="Arial"/>
      <family val="2"/>
    </font>
    <font>
      <b/>
      <sz val="10"/>
      <name val="Gill Sans MT"/>
      <family val="2"/>
    </font>
    <font>
      <b/>
      <sz val="10"/>
      <color rgb="FFC00000"/>
      <name val="Arial"/>
      <family val="2"/>
    </font>
    <font>
      <sz val="10"/>
      <name val="Arial"/>
      <family val="2"/>
    </font>
    <font>
      <sz val="11"/>
      <name val="CG Omega"/>
      <family val="2"/>
    </font>
    <font>
      <sz val="10"/>
      <color indexed="8"/>
      <name val="Arial"/>
      <family val="2"/>
    </font>
    <font>
      <sz val="12"/>
      <color rgb="FF000000"/>
      <name val="Calibri"/>
      <family val="2"/>
      <scheme val="minor"/>
    </font>
    <font>
      <b/>
      <sz val="8"/>
      <color rgb="FF008265"/>
      <name val="Calibri"/>
      <family val="2"/>
      <scheme val="minor"/>
    </font>
    <font>
      <sz val="8"/>
      <color rgb="FF000000"/>
      <name val="Calibri"/>
      <family val="2"/>
      <scheme val="minor"/>
    </font>
    <font>
      <sz val="8"/>
      <name val="Calibri"/>
      <family val="2"/>
      <scheme val="minor"/>
    </font>
    <font>
      <b/>
      <sz val="12"/>
      <color rgb="FF00B0F0"/>
      <name val="Calibri"/>
      <family val="2"/>
      <scheme val="minor"/>
    </font>
    <font>
      <b/>
      <sz val="2"/>
      <color rgb="FF00B0F0"/>
      <name val="Calibri"/>
      <family val="2"/>
      <scheme val="minor"/>
    </font>
    <font>
      <sz val="2"/>
      <color rgb="FF00B0F0"/>
      <name val="Calibri"/>
      <family val="2"/>
      <scheme val="minor"/>
    </font>
    <font>
      <b/>
      <sz val="12"/>
      <color rgb="FF00B050"/>
      <name val="Calibri"/>
      <family val="2"/>
      <scheme val="minor"/>
    </font>
    <font>
      <b/>
      <sz val="8"/>
      <color rgb="FF00B0F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0"/>
      <color theme="1"/>
      <name val="Arial"/>
      <family val="2"/>
    </font>
    <font>
      <b/>
      <sz val="14"/>
      <color rgb="FF00B0F0"/>
      <name val="Calibri"/>
      <family val="2"/>
      <scheme val="minor"/>
    </font>
    <font>
      <b/>
      <u/>
      <sz val="12"/>
      <color rgb="FF000000"/>
      <name val="HelveticaNeueLT Std"/>
      <family val="2"/>
    </font>
    <font>
      <sz val="12"/>
      <color rgb="FF000000"/>
      <name val="HelveticaNeueLT Std"/>
      <family val="2"/>
    </font>
    <font>
      <b/>
      <sz val="9"/>
      <color rgb="FF000000"/>
      <name val="HelveticaNeueLT Std"/>
    </font>
    <font>
      <sz val="9"/>
      <color rgb="FF000000"/>
      <name val="HelveticaNeueLT Std"/>
      <family val="2"/>
    </font>
    <font>
      <sz val="9"/>
      <color theme="1"/>
      <name val="Calibri"/>
      <family val="2"/>
      <scheme val="minor"/>
    </font>
    <font>
      <b/>
      <sz val="18"/>
      <color theme="4"/>
      <name val="Calibri"/>
      <family val="2"/>
      <scheme val="minor"/>
    </font>
    <font>
      <sz val="11"/>
      <color theme="4"/>
      <name val="Calibri"/>
      <family val="2"/>
      <scheme val="minor"/>
    </font>
    <font>
      <b/>
      <sz val="14"/>
      <color theme="4"/>
      <name val="Calibri"/>
      <family val="2"/>
      <scheme val="minor"/>
    </font>
    <font>
      <b/>
      <sz val="18"/>
      <color theme="3"/>
      <name val="Calibri"/>
      <family val="2"/>
      <scheme val="minor"/>
    </font>
    <font>
      <sz val="18"/>
      <color theme="3"/>
      <name val="Arial"/>
      <family val="2"/>
    </font>
    <font>
      <sz val="8"/>
      <color rgb="FF00B0F0"/>
      <name val="Calibri"/>
      <family val="2"/>
      <scheme val="minor"/>
    </font>
    <font>
      <sz val="12"/>
      <name val="Calibri"/>
      <family val="2"/>
      <scheme val="minor"/>
    </font>
    <font>
      <b/>
      <sz val="10"/>
      <color theme="3"/>
      <name val="Calibri"/>
      <family val="2"/>
    </font>
    <font>
      <b/>
      <sz val="9"/>
      <color theme="3"/>
      <name val="Calibri"/>
      <family val="2"/>
      <scheme val="minor"/>
    </font>
    <font>
      <b/>
      <sz val="10"/>
      <color theme="3"/>
      <name val="Calibri"/>
      <family val="2"/>
      <scheme val="minor"/>
    </font>
    <font>
      <b/>
      <sz val="11"/>
      <color theme="1"/>
      <name val="Arial"/>
      <family val="2"/>
    </font>
    <font>
      <sz val="8"/>
      <color rgb="FF000000"/>
      <name val="Arial"/>
      <family val="2"/>
    </font>
    <font>
      <sz val="9"/>
      <color theme="3"/>
      <name val="Calibri"/>
      <family val="2"/>
      <scheme val="minor"/>
    </font>
  </fonts>
  <fills count="46">
    <fill>
      <patternFill patternType="none"/>
    </fill>
    <fill>
      <patternFill patternType="gray125"/>
    </fill>
    <fill>
      <patternFill patternType="solid">
        <fgColor rgb="FFAAB8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5E1FF"/>
        <bgColor indexed="64"/>
      </patternFill>
    </fill>
    <fill>
      <patternFill patternType="solid">
        <fgColor indexed="26"/>
        <bgColor indexed="64"/>
      </patternFill>
    </fill>
    <fill>
      <patternFill patternType="solid">
        <fgColor indexed="22"/>
      </patternFill>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rgb="FFFF9900"/>
        <bgColor indexed="64"/>
      </patternFill>
    </fill>
  </fills>
  <borders count="39">
    <border>
      <left/>
      <right/>
      <top/>
      <bottom/>
      <diagonal/>
    </border>
    <border>
      <left/>
      <right/>
      <top style="medium">
        <color rgb="FFAAB8E2"/>
      </top>
      <bottom style="medium">
        <color rgb="FFAAB8E2"/>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rgb="FF00B0F0"/>
      </bottom>
      <diagonal/>
    </border>
    <border>
      <left/>
      <right/>
      <top style="medium">
        <color rgb="FF00B0F0"/>
      </top>
      <bottom style="thin">
        <color rgb="FF00B0F0"/>
      </bottom>
      <diagonal/>
    </border>
    <border>
      <left/>
      <right/>
      <top style="thin">
        <color rgb="FF00B0F0"/>
      </top>
      <bottom style="thin">
        <color rgb="FF00B0F0"/>
      </bottom>
      <diagonal/>
    </border>
    <border>
      <left/>
      <right/>
      <top style="medium">
        <color rgb="FF00B0F0"/>
      </top>
      <bottom style="medium">
        <color rgb="FF00B0F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dashed">
        <color auto="1"/>
      </top>
      <bottom/>
      <diagonal/>
    </border>
    <border>
      <left/>
      <right/>
      <top/>
      <bottom style="dashed">
        <color auto="1"/>
      </bottom>
      <diagonal/>
    </border>
  </borders>
  <cellStyleXfs count="75">
    <xf numFmtId="0" fontId="0" fillId="0" borderId="0"/>
    <xf numFmtId="9" fontId="5" fillId="0" borderId="0" applyFont="0" applyFill="0" applyBorder="0" applyAlignment="0" applyProtection="0"/>
    <xf numFmtId="167" fontId="6" fillId="3" borderId="0"/>
    <xf numFmtId="167" fontId="7" fillId="4" borderId="0"/>
    <xf numFmtId="167" fontId="7" fillId="6" borderId="0" applyBorder="0">
      <alignment vertical="center"/>
    </xf>
    <xf numFmtId="164" fontId="13" fillId="0" borderId="0"/>
    <xf numFmtId="0" fontId="14" fillId="0" borderId="0"/>
    <xf numFmtId="164" fontId="13" fillId="0" borderId="0"/>
    <xf numFmtId="43" fontId="15" fillId="0" borderId="0" applyFont="0" applyFill="0" applyBorder="0" applyAlignment="0" applyProtection="0"/>
    <xf numFmtId="9" fontId="15" fillId="0" borderId="0" applyFont="0" applyFill="0" applyBorder="0" applyAlignment="0" applyProtection="0"/>
    <xf numFmtId="0" fontId="25" fillId="0" borderId="0" applyNumberFormat="0" applyFill="0" applyBorder="0" applyAlignment="0" applyProtection="0"/>
    <xf numFmtId="0" fontId="26" fillId="0" borderId="18" applyNumberFormat="0" applyFill="0" applyAlignment="0" applyProtection="0"/>
    <xf numFmtId="0" fontId="27" fillId="0" borderId="19" applyNumberFormat="0" applyFill="0" applyAlignment="0" applyProtection="0"/>
    <xf numFmtId="0" fontId="28" fillId="0" borderId="20" applyNumberFormat="0" applyFill="0" applyAlignment="0" applyProtection="0"/>
    <xf numFmtId="0" fontId="28" fillId="0" borderId="0" applyNumberFormat="0" applyFill="0" applyBorder="0" applyAlignment="0" applyProtection="0"/>
    <xf numFmtId="0" fontId="29" fillId="13" borderId="0" applyNumberFormat="0" applyBorder="0" applyAlignment="0" applyProtection="0"/>
    <xf numFmtId="0" fontId="30" fillId="14" borderId="0" applyNumberFormat="0" applyBorder="0" applyAlignment="0" applyProtection="0"/>
    <xf numFmtId="0" fontId="31" fillId="15" borderId="0" applyNumberFormat="0" applyBorder="0" applyAlignment="0" applyProtection="0"/>
    <xf numFmtId="0" fontId="32" fillId="16" borderId="21" applyNumberFormat="0" applyAlignment="0" applyProtection="0"/>
    <xf numFmtId="0" fontId="33" fillId="17" borderId="22" applyNumberFormat="0" applyAlignment="0" applyProtection="0"/>
    <xf numFmtId="0" fontId="34" fillId="17" borderId="21" applyNumberFormat="0" applyAlignment="0" applyProtection="0"/>
    <xf numFmtId="0" fontId="35" fillId="0" borderId="23" applyNumberFormat="0" applyFill="0" applyAlignment="0" applyProtection="0"/>
    <xf numFmtId="0" fontId="36" fillId="18" borderId="24" applyNumberFormat="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26" applyNumberFormat="0" applyFill="0" applyAlignment="0" applyProtection="0"/>
    <xf numFmtId="0" fontId="40"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0" fillId="23" borderId="0" applyNumberFormat="0" applyBorder="0" applyAlignment="0" applyProtection="0"/>
    <xf numFmtId="0" fontId="40"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0" fillId="27" borderId="0" applyNumberFormat="0" applyBorder="0" applyAlignment="0" applyProtection="0"/>
    <xf numFmtId="0" fontId="40"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0" fillId="31" borderId="0" applyNumberFormat="0" applyBorder="0" applyAlignment="0" applyProtection="0"/>
    <xf numFmtId="0" fontId="40"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40" fillId="35" borderId="0" applyNumberFormat="0" applyBorder="0" applyAlignment="0" applyProtection="0"/>
    <xf numFmtId="0" fontId="40"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40" fillId="39" borderId="0" applyNumberFormat="0" applyBorder="0" applyAlignment="0" applyProtection="0"/>
    <xf numFmtId="0" fontId="40" fillId="40"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40" fillId="43" borderId="0" applyNumberFormat="0" applyBorder="0" applyAlignment="0" applyProtection="0"/>
    <xf numFmtId="0" fontId="2" fillId="0" borderId="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41"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2" fillId="42"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13" fillId="0" borderId="0"/>
    <xf numFmtId="0" fontId="13" fillId="0" borderId="0"/>
    <xf numFmtId="0" fontId="13" fillId="0" borderId="0"/>
    <xf numFmtId="0" fontId="2" fillId="19" borderId="25" applyNumberFormat="0" applyFont="0" applyAlignment="0" applyProtection="0"/>
    <xf numFmtId="0" fontId="2" fillId="19" borderId="25" applyNumberFormat="0" applyFont="0" applyAlignment="0" applyProtection="0"/>
    <xf numFmtId="0" fontId="1" fillId="0" borderId="0"/>
    <xf numFmtId="0" fontId="5" fillId="0" borderId="0"/>
    <xf numFmtId="9" fontId="5" fillId="0" borderId="0" applyFont="0" applyFill="0" applyBorder="0" applyAlignment="0" applyProtection="0"/>
    <xf numFmtId="43" fontId="5" fillId="0" borderId="0" applyFont="0" applyFill="0" applyBorder="0" applyAlignment="0" applyProtection="0"/>
  </cellStyleXfs>
  <cellXfs count="228">
    <xf numFmtId="0" fontId="0" fillId="0" borderId="0" xfId="0"/>
    <xf numFmtId="0" fontId="3" fillId="0" borderId="0" xfId="0" applyFont="1"/>
    <xf numFmtId="165" fontId="0" fillId="0" borderId="0" xfId="0" applyNumberFormat="1"/>
    <xf numFmtId="168" fontId="0" fillId="0" borderId="0" xfId="0" applyNumberFormat="1"/>
    <xf numFmtId="168" fontId="3" fillId="0" borderId="0" xfId="0" applyNumberFormat="1" applyFont="1"/>
    <xf numFmtId="0" fontId="8" fillId="0" borderId="1" xfId="0" applyFont="1" applyBorder="1" applyAlignment="1">
      <alignment horizontal="center" vertical="top" readingOrder="1"/>
    </xf>
    <xf numFmtId="165" fontId="3" fillId="0" borderId="0" xfId="0" applyNumberFormat="1" applyFont="1"/>
    <xf numFmtId="0" fontId="9" fillId="0" borderId="0" xfId="0" applyFont="1"/>
    <xf numFmtId="0" fontId="10" fillId="0" borderId="0" xfId="0" applyFont="1"/>
    <xf numFmtId="165" fontId="9" fillId="0" borderId="0" xfId="0" applyNumberFormat="1" applyFont="1"/>
    <xf numFmtId="0" fontId="11" fillId="7" borderId="2" xfId="0" applyFont="1" applyFill="1" applyBorder="1" applyAlignment="1">
      <alignment horizontal="center" vertical="center" wrapText="1"/>
    </xf>
    <xf numFmtId="0" fontId="7" fillId="5" borderId="3" xfId="0" applyFont="1" applyFill="1" applyBorder="1" applyAlignment="1">
      <alignment vertical="center"/>
    </xf>
    <xf numFmtId="169" fontId="7" fillId="7" borderId="4" xfId="0" applyNumberFormat="1" applyFont="1" applyFill="1" applyBorder="1" applyAlignment="1">
      <alignment horizontal="center" vertical="center"/>
    </xf>
    <xf numFmtId="0" fontId="7" fillId="7" borderId="7" xfId="0" applyFont="1" applyFill="1" applyBorder="1" applyAlignment="1">
      <alignment vertical="center"/>
    </xf>
    <xf numFmtId="0" fontId="7" fillId="8" borderId="6" xfId="0" applyFont="1" applyFill="1" applyBorder="1" applyAlignment="1">
      <alignment horizontal="center" vertical="center"/>
    </xf>
    <xf numFmtId="0" fontId="7" fillId="8" borderId="7" xfId="0" applyFont="1" applyFill="1" applyBorder="1" applyAlignment="1">
      <alignment vertical="center"/>
    </xf>
    <xf numFmtId="0" fontId="7" fillId="8" borderId="8" xfId="0" applyFont="1" applyFill="1" applyBorder="1" applyAlignment="1">
      <alignment vertical="center"/>
    </xf>
    <xf numFmtId="0" fontId="7" fillId="7" borderId="6" xfId="0" applyFont="1" applyFill="1" applyBorder="1" applyAlignment="1">
      <alignment horizontal="center" vertical="center"/>
    </xf>
    <xf numFmtId="166" fontId="7" fillId="7" borderId="8" xfId="0" applyNumberFormat="1" applyFont="1" applyFill="1" applyBorder="1" applyAlignment="1">
      <alignment vertical="center"/>
    </xf>
    <xf numFmtId="166" fontId="7" fillId="8" borderId="8" xfId="0" applyNumberFormat="1" applyFont="1" applyFill="1" applyBorder="1" applyAlignment="1">
      <alignment vertical="center"/>
    </xf>
    <xf numFmtId="166" fontId="7" fillId="7" borderId="6" xfId="0" applyNumberFormat="1" applyFont="1" applyFill="1" applyBorder="1" applyAlignment="1">
      <alignment vertical="center"/>
    </xf>
    <xf numFmtId="166" fontId="7" fillId="8" borderId="8" xfId="0" applyNumberFormat="1" applyFont="1" applyFill="1" applyBorder="1" applyAlignment="1">
      <alignment horizontal="left" vertical="center"/>
    </xf>
    <xf numFmtId="0" fontId="7" fillId="7" borderId="9" xfId="0" applyFont="1" applyFill="1" applyBorder="1" applyAlignment="1">
      <alignment horizontal="center" vertical="center"/>
    </xf>
    <xf numFmtId="0" fontId="7" fillId="7" borderId="10" xfId="0" applyFont="1" applyFill="1" applyBorder="1" applyAlignment="1">
      <alignment vertical="center"/>
    </xf>
    <xf numFmtId="164" fontId="0" fillId="0" borderId="0" xfId="0" applyNumberFormat="1"/>
    <xf numFmtId="0" fontId="7" fillId="0" borderId="0" xfId="0" applyFont="1" applyAlignment="1">
      <alignment vertical="center"/>
    </xf>
    <xf numFmtId="17" fontId="0" fillId="0" borderId="0" xfId="0" applyNumberFormat="1"/>
    <xf numFmtId="0" fontId="0" fillId="9" borderId="0" xfId="0" applyFill="1"/>
    <xf numFmtId="168" fontId="12" fillId="0" borderId="0" xfId="0" applyNumberFormat="1" applyFont="1"/>
    <xf numFmtId="9" fontId="0" fillId="0" borderId="0" xfId="1" applyFont="1"/>
    <xf numFmtId="166" fontId="0" fillId="0" borderId="0" xfId="0" applyNumberFormat="1"/>
    <xf numFmtId="171" fontId="0" fillId="0" borderId="0" xfId="0" applyNumberFormat="1"/>
    <xf numFmtId="0" fontId="0" fillId="2" borderId="0" xfId="0" applyFill="1"/>
    <xf numFmtId="165" fontId="0" fillId="2" borderId="0" xfId="0" applyNumberFormat="1" applyFill="1"/>
    <xf numFmtId="166" fontId="0" fillId="2" borderId="0" xfId="0" applyNumberFormat="1" applyFill="1"/>
    <xf numFmtId="0" fontId="4" fillId="0" borderId="0" xfId="0" applyFont="1" applyAlignment="1">
      <alignment horizontal="center" vertical="top" wrapText="1" readingOrder="1"/>
    </xf>
    <xf numFmtId="9" fontId="7" fillId="7" borderId="8" xfId="1" applyFont="1" applyFill="1" applyBorder="1" applyAlignment="1">
      <alignment vertical="center"/>
    </xf>
    <xf numFmtId="0" fontId="0" fillId="0" borderId="0" xfId="0" applyAlignment="1">
      <alignment horizontal="center"/>
    </xf>
    <xf numFmtId="170" fontId="0" fillId="0" borderId="0" xfId="0" applyNumberFormat="1" applyAlignment="1">
      <alignment horizontal="center"/>
    </xf>
    <xf numFmtId="170" fontId="0" fillId="0" borderId="0" xfId="0" applyNumberFormat="1"/>
    <xf numFmtId="0" fontId="1" fillId="0" borderId="0" xfId="71"/>
    <xf numFmtId="0" fontId="43" fillId="0" borderId="0" xfId="71" applyFont="1" applyAlignment="1">
      <alignment horizontal="left" vertical="center" readingOrder="1"/>
    </xf>
    <xf numFmtId="0" fontId="44" fillId="0" borderId="0" xfId="71" applyFont="1" applyAlignment="1">
      <alignment horizontal="left" vertical="center" readingOrder="1"/>
    </xf>
    <xf numFmtId="0" fontId="46" fillId="0" borderId="27" xfId="71" applyFont="1" applyBorder="1" applyAlignment="1">
      <alignment horizontal="center" vertical="center" readingOrder="1"/>
    </xf>
    <xf numFmtId="0" fontId="46" fillId="0" borderId="29" xfId="71" applyFont="1" applyBorder="1" applyAlignment="1">
      <alignment horizontal="center" vertical="center" readingOrder="1"/>
    </xf>
    <xf numFmtId="0" fontId="48" fillId="0" borderId="0" xfId="71" applyFont="1"/>
    <xf numFmtId="0" fontId="49" fillId="0" borderId="0" xfId="71" applyFont="1"/>
    <xf numFmtId="0" fontId="50" fillId="0" borderId="0" xfId="71" applyFont="1"/>
    <xf numFmtId="0" fontId="46" fillId="0" borderId="31" xfId="71" applyFont="1" applyBorder="1" applyAlignment="1">
      <alignment horizontal="center" vertical="center" readingOrder="1"/>
    </xf>
    <xf numFmtId="0" fontId="0" fillId="0" borderId="33" xfId="0" applyBorder="1"/>
    <xf numFmtId="0" fontId="0" fillId="0" borderId="34" xfId="0" applyBorder="1"/>
    <xf numFmtId="164" fontId="18" fillId="4" borderId="0" xfId="72" applyNumberFormat="1" applyFont="1" applyFill="1" applyAlignment="1">
      <alignment horizontal="right" vertical="center" readingOrder="1"/>
    </xf>
    <xf numFmtId="164" fontId="24" fillId="4" borderId="0" xfId="72" applyNumberFormat="1" applyFont="1" applyFill="1" applyAlignment="1">
      <alignment horizontal="right" vertical="center" readingOrder="1"/>
    </xf>
    <xf numFmtId="164" fontId="17" fillId="4" borderId="0" xfId="72" applyNumberFormat="1" applyFont="1" applyFill="1" applyAlignment="1">
      <alignment horizontal="right" vertical="center" readingOrder="1"/>
    </xf>
    <xf numFmtId="164" fontId="24" fillId="4" borderId="14" xfId="72" applyNumberFormat="1" applyFont="1" applyFill="1" applyBorder="1" applyAlignment="1">
      <alignment horizontal="right" vertical="center" readingOrder="1"/>
    </xf>
    <xf numFmtId="164" fontId="19" fillId="4" borderId="14" xfId="72" applyNumberFormat="1" applyFont="1" applyFill="1" applyBorder="1" applyAlignment="1">
      <alignment horizontal="right" vertical="center" readingOrder="1"/>
    </xf>
    <xf numFmtId="165" fontId="10" fillId="0" borderId="0" xfId="0" applyNumberFormat="1" applyFont="1"/>
    <xf numFmtId="10" fontId="47" fillId="12" borderId="30" xfId="71" applyNumberFormat="1" applyFont="1" applyFill="1" applyBorder="1" applyAlignment="1">
      <alignment horizontal="center"/>
    </xf>
    <xf numFmtId="0" fontId="8" fillId="9" borderId="0" xfId="0" applyFont="1" applyFill="1" applyAlignment="1">
      <alignment horizontal="center" vertical="top" readingOrder="1"/>
    </xf>
    <xf numFmtId="165" fontId="0" fillId="2" borderId="8" xfId="0" applyNumberFormat="1" applyFill="1" applyBorder="1"/>
    <xf numFmtId="165" fontId="3" fillId="0" borderId="8" xfId="0" applyNumberFormat="1" applyFont="1" applyBorder="1"/>
    <xf numFmtId="165" fontId="0" fillId="2" borderId="11" xfId="0" applyNumberFormat="1" applyFill="1" applyBorder="1"/>
    <xf numFmtId="165" fontId="3" fillId="0" borderId="11" xfId="0" applyNumberFormat="1" applyFont="1" applyBorder="1"/>
    <xf numFmtId="0" fontId="9" fillId="10" borderId="0" xfId="0" applyFont="1" applyFill="1"/>
    <xf numFmtId="165" fontId="58" fillId="10" borderId="0" xfId="0" applyNumberFormat="1" applyFont="1" applyFill="1"/>
    <xf numFmtId="0" fontId="41" fillId="0" borderId="0" xfId="0" applyFont="1"/>
    <xf numFmtId="165" fontId="0" fillId="11" borderId="8" xfId="0" applyNumberFormat="1" applyFill="1" applyBorder="1"/>
    <xf numFmtId="165" fontId="0" fillId="0" borderId="8" xfId="0" applyNumberFormat="1" applyBorder="1"/>
    <xf numFmtId="17" fontId="4" fillId="0" borderId="1" xfId="0" applyNumberFormat="1" applyFont="1" applyBorder="1" applyAlignment="1">
      <alignment horizontal="right" vertical="top" wrapText="1" readingOrder="1"/>
    </xf>
    <xf numFmtId="0" fontId="4" fillId="0" borderId="1" xfId="0" applyFont="1" applyBorder="1" applyAlignment="1">
      <alignment horizontal="right" vertical="top" wrapText="1" readingOrder="1"/>
    </xf>
    <xf numFmtId="0" fontId="7" fillId="7" borderId="3" xfId="0" applyFont="1" applyFill="1" applyBorder="1" applyAlignment="1">
      <alignment vertical="center"/>
    </xf>
    <xf numFmtId="0" fontId="7" fillId="7" borderId="31" xfId="0" applyFont="1" applyFill="1" applyBorder="1" applyAlignment="1">
      <alignment vertical="center"/>
    </xf>
    <xf numFmtId="169" fontId="7" fillId="5" borderId="29" xfId="0" applyNumberFormat="1" applyFont="1" applyFill="1" applyBorder="1" applyAlignment="1">
      <alignment horizontal="left" vertical="center" indent="1"/>
    </xf>
    <xf numFmtId="169" fontId="7" fillId="5" borderId="7" xfId="0" applyNumberFormat="1" applyFont="1" applyFill="1" applyBorder="1" applyAlignment="1">
      <alignment horizontal="left" vertical="center" indent="1"/>
    </xf>
    <xf numFmtId="0" fontId="7" fillId="7" borderId="2" xfId="0" applyFont="1" applyFill="1" applyBorder="1" applyAlignment="1">
      <alignment horizontal="center" vertical="center"/>
    </xf>
    <xf numFmtId="0" fontId="7" fillId="7" borderId="35" xfId="0" applyFont="1" applyFill="1" applyBorder="1" applyAlignment="1">
      <alignment horizontal="center" vertical="center"/>
    </xf>
    <xf numFmtId="169" fontId="7" fillId="7" borderId="2" xfId="0" applyNumberFormat="1" applyFont="1" applyFill="1" applyBorder="1" applyAlignment="1">
      <alignment horizontal="center" vertical="center"/>
    </xf>
    <xf numFmtId="169" fontId="7" fillId="7" borderId="3" xfId="0" applyNumberFormat="1" applyFont="1" applyFill="1" applyBorder="1" applyAlignment="1">
      <alignment horizontal="center" vertical="center"/>
    </xf>
    <xf numFmtId="0" fontId="7" fillId="5" borderId="4" xfId="0" applyFont="1" applyFill="1" applyBorder="1" applyAlignment="1">
      <alignment horizontal="center" vertical="center"/>
    </xf>
    <xf numFmtId="0" fontId="7" fillId="7" borderId="8" xfId="0" applyFont="1" applyFill="1" applyBorder="1" applyAlignment="1">
      <alignment vertical="center"/>
    </xf>
    <xf numFmtId="0" fontId="7" fillId="7" borderId="4" xfId="0" applyFont="1" applyFill="1" applyBorder="1" applyAlignment="1">
      <alignment vertical="center"/>
    </xf>
    <xf numFmtId="0" fontId="7" fillId="7" borderId="12" xfId="0" applyFont="1" applyFill="1" applyBorder="1" applyAlignment="1">
      <alignment vertical="center"/>
    </xf>
    <xf numFmtId="0" fontId="7" fillId="7" borderId="13" xfId="0" applyFont="1" applyFill="1" applyBorder="1" applyAlignment="1">
      <alignment vertical="center"/>
    </xf>
    <xf numFmtId="0" fontId="7" fillId="7" borderId="11" xfId="0" applyFont="1" applyFill="1" applyBorder="1" applyAlignment="1">
      <alignment vertical="center"/>
    </xf>
    <xf numFmtId="0" fontId="7" fillId="8" borderId="6" xfId="0" applyFont="1" applyFill="1" applyBorder="1" applyAlignment="1">
      <alignment vertical="center"/>
    </xf>
    <xf numFmtId="166" fontId="7" fillId="8" borderId="6" xfId="0" applyNumberFormat="1" applyFont="1" applyFill="1" applyBorder="1" applyAlignment="1">
      <alignment vertical="center"/>
    </xf>
    <xf numFmtId="166" fontId="7" fillId="8" borderId="7" xfId="0" applyNumberFormat="1" applyFont="1" applyFill="1" applyBorder="1" applyAlignment="1">
      <alignment vertical="center"/>
    </xf>
    <xf numFmtId="166" fontId="7" fillId="7" borderId="2" xfId="0" applyNumberFormat="1" applyFont="1" applyFill="1" applyBorder="1" applyAlignment="1">
      <alignment vertical="center"/>
    </xf>
    <xf numFmtId="166" fontId="7" fillId="7" borderId="4" xfId="0" applyNumberFormat="1" applyFont="1" applyFill="1" applyBorder="1" applyAlignment="1">
      <alignment vertical="center"/>
    </xf>
    <xf numFmtId="166" fontId="7" fillId="5" borderId="6" xfId="0" applyNumberFormat="1" applyFont="1" applyFill="1" applyBorder="1" applyAlignment="1">
      <alignment vertical="center"/>
    </xf>
    <xf numFmtId="166" fontId="7" fillId="5" borderId="8" xfId="0" applyNumberFormat="1" applyFont="1" applyFill="1" applyBorder="1" applyAlignment="1">
      <alignment vertical="center"/>
    </xf>
    <xf numFmtId="166" fontId="7" fillId="5" borderId="35" xfId="0" applyNumberFormat="1" applyFont="1" applyFill="1" applyBorder="1" applyAlignment="1">
      <alignment vertical="center"/>
    </xf>
    <xf numFmtId="166" fontId="7" fillId="5" borderId="12" xfId="0" applyNumberFormat="1" applyFont="1" applyFill="1" applyBorder="1" applyAlignment="1">
      <alignment vertical="center"/>
    </xf>
    <xf numFmtId="166" fontId="7" fillId="5" borderId="2" xfId="0" applyNumberFormat="1" applyFont="1" applyFill="1" applyBorder="1" applyAlignment="1">
      <alignment vertical="center"/>
    </xf>
    <xf numFmtId="166" fontId="7" fillId="5" borderId="4" xfId="0" applyNumberFormat="1" applyFont="1" applyFill="1" applyBorder="1" applyAlignment="1">
      <alignment vertical="center"/>
    </xf>
    <xf numFmtId="9" fontId="7" fillId="7" borderId="6" xfId="1" applyFont="1" applyFill="1" applyBorder="1" applyAlignment="1">
      <alignment vertical="center"/>
    </xf>
    <xf numFmtId="166" fontId="7" fillId="5" borderId="11" xfId="0" applyNumberFormat="1" applyFont="1" applyFill="1" applyBorder="1" applyAlignment="1">
      <alignment vertical="center"/>
    </xf>
    <xf numFmtId="0" fontId="11" fillId="5" borderId="5" xfId="0" applyFont="1" applyFill="1" applyBorder="1" applyAlignment="1">
      <alignment horizontal="center" vertical="center" wrapText="1"/>
    </xf>
    <xf numFmtId="0" fontId="18" fillId="4" borderId="0" xfId="72" applyFont="1" applyFill="1" applyAlignment="1">
      <alignment horizontal="left" vertical="center" readingOrder="1"/>
    </xf>
    <xf numFmtId="10" fontId="0" fillId="0" borderId="0" xfId="1" applyNumberFormat="1" applyFont="1"/>
    <xf numFmtId="10" fontId="0" fillId="0" borderId="0" xfId="0" applyNumberFormat="1"/>
    <xf numFmtId="0" fontId="46" fillId="0" borderId="0" xfId="71" applyFont="1" applyAlignment="1">
      <alignment horizontal="center" vertical="center" readingOrder="1"/>
    </xf>
    <xf numFmtId="10" fontId="47" fillId="12" borderId="0" xfId="71" applyNumberFormat="1" applyFont="1" applyFill="1" applyAlignment="1">
      <alignment horizontal="center"/>
    </xf>
    <xf numFmtId="0" fontId="47" fillId="0" borderId="0" xfId="71" applyFont="1" applyAlignment="1">
      <alignment horizontal="center"/>
    </xf>
    <xf numFmtId="10" fontId="47" fillId="12" borderId="32" xfId="71" applyNumberFormat="1" applyFont="1" applyFill="1" applyBorder="1" applyAlignment="1">
      <alignment horizontal="center"/>
    </xf>
    <xf numFmtId="10" fontId="47" fillId="12" borderId="28" xfId="71" applyNumberFormat="1" applyFont="1" applyFill="1" applyBorder="1" applyAlignment="1">
      <alignment horizontal="center"/>
    </xf>
    <xf numFmtId="173" fontId="47" fillId="12" borderId="32" xfId="71" applyNumberFormat="1" applyFont="1" applyFill="1" applyBorder="1" applyAlignment="1">
      <alignment horizontal="center"/>
    </xf>
    <xf numFmtId="173" fontId="47" fillId="12" borderId="28" xfId="71" applyNumberFormat="1" applyFont="1" applyFill="1" applyBorder="1" applyAlignment="1">
      <alignment horizontal="center"/>
    </xf>
    <xf numFmtId="173" fontId="47" fillId="12" borderId="30" xfId="71" applyNumberFormat="1" applyFont="1" applyFill="1" applyBorder="1" applyAlignment="1">
      <alignment horizontal="center"/>
    </xf>
    <xf numFmtId="0" fontId="44" fillId="0" borderId="0" xfId="71" applyFont="1" applyAlignment="1">
      <alignment horizontal="left" vertical="center" wrapText="1" readingOrder="1"/>
    </xf>
    <xf numFmtId="0" fontId="44" fillId="12" borderId="0" xfId="71" applyFont="1" applyFill="1" applyAlignment="1">
      <alignment horizontal="left" vertical="center" readingOrder="1"/>
    </xf>
    <xf numFmtId="0" fontId="1" fillId="12" borderId="0" xfId="71" applyFill="1"/>
    <xf numFmtId="0" fontId="5" fillId="0" borderId="0" xfId="72"/>
    <xf numFmtId="0" fontId="51" fillId="4" borderId="0" xfId="72" applyFont="1" applyFill="1" applyAlignment="1">
      <alignment horizontal="left" vertical="top" wrapText="1" readingOrder="1"/>
    </xf>
    <xf numFmtId="0" fontId="52" fillId="4" borderId="0" xfId="72" applyFont="1" applyFill="1"/>
    <xf numFmtId="0" fontId="5" fillId="4" borderId="0" xfId="72" applyFill="1"/>
    <xf numFmtId="0" fontId="42" fillId="4" borderId="14" xfId="72" applyFont="1" applyFill="1" applyBorder="1" applyAlignment="1">
      <alignment horizontal="left" vertical="top" wrapText="1" readingOrder="1"/>
    </xf>
    <xf numFmtId="0" fontId="20" fillId="4" borderId="14" xfId="72" applyFont="1" applyFill="1" applyBorder="1" applyAlignment="1">
      <alignment horizontal="right" vertical="top" wrapText="1" readingOrder="1"/>
    </xf>
    <xf numFmtId="0" fontId="54" fillId="4" borderId="15" xfId="72" applyFont="1" applyFill="1" applyBorder="1" applyAlignment="1">
      <alignment horizontal="left" vertical="top" wrapText="1" readingOrder="1"/>
    </xf>
    <xf numFmtId="165" fontId="54" fillId="4" borderId="15" xfId="72" applyNumberFormat="1" applyFont="1" applyFill="1" applyBorder="1" applyAlignment="1">
      <alignment horizontal="right" vertical="top" wrapText="1" readingOrder="1"/>
    </xf>
    <xf numFmtId="0" fontId="54" fillId="4" borderId="16" xfId="72" applyFont="1" applyFill="1" applyBorder="1" applyAlignment="1">
      <alignment horizontal="left" vertical="top" wrapText="1" readingOrder="1"/>
    </xf>
    <xf numFmtId="165" fontId="54" fillId="4" borderId="16" xfId="72" applyNumberFormat="1" applyFont="1" applyFill="1" applyBorder="1" applyAlignment="1">
      <alignment horizontal="right" vertical="top" wrapText="1" readingOrder="1"/>
    </xf>
    <xf numFmtId="0" fontId="51" fillId="4" borderId="0" xfId="72" applyFont="1" applyFill="1" applyAlignment="1">
      <alignment horizontal="left" vertical="top" readingOrder="1"/>
    </xf>
    <xf numFmtId="164" fontId="5" fillId="0" borderId="0" xfId="72" applyNumberFormat="1"/>
    <xf numFmtId="164" fontId="5" fillId="4" borderId="0" xfId="72" applyNumberFormat="1" applyFill="1"/>
    <xf numFmtId="1" fontId="5" fillId="4" borderId="0" xfId="72" applyNumberFormat="1" applyFill="1"/>
    <xf numFmtId="0" fontId="3" fillId="4" borderId="0" xfId="72" applyFont="1" applyFill="1"/>
    <xf numFmtId="0" fontId="24" fillId="4" borderId="14" xfId="72" applyFont="1" applyFill="1" applyBorder="1" applyAlignment="1">
      <alignment horizontal="left" vertical="top" readingOrder="1"/>
    </xf>
    <xf numFmtId="0" fontId="18" fillId="4" borderId="14" xfId="72" applyFont="1" applyFill="1" applyBorder="1" applyAlignment="1">
      <alignment horizontal="center" vertical="top" readingOrder="1"/>
    </xf>
    <xf numFmtId="0" fontId="18" fillId="4" borderId="14" xfId="72" applyFont="1" applyFill="1" applyBorder="1" applyAlignment="1">
      <alignment horizontal="left" vertical="top" readingOrder="1"/>
    </xf>
    <xf numFmtId="0" fontId="5" fillId="4" borderId="14" xfId="72" applyFill="1" applyBorder="1"/>
    <xf numFmtId="0" fontId="5" fillId="12" borderId="0" xfId="72" applyFill="1"/>
    <xf numFmtId="0" fontId="24" fillId="4" borderId="14" xfId="72" applyFont="1" applyFill="1" applyBorder="1" applyAlignment="1">
      <alignment horizontal="center" vertical="top" readingOrder="1"/>
    </xf>
    <xf numFmtId="0" fontId="24" fillId="4" borderId="17" xfId="72" applyFont="1" applyFill="1" applyBorder="1" applyAlignment="1">
      <alignment horizontal="center" vertical="top" readingOrder="1"/>
    </xf>
    <xf numFmtId="0" fontId="18" fillId="4" borderId="0" xfId="72" applyFont="1" applyFill="1" applyAlignment="1">
      <alignment horizontal="left" vertical="top" readingOrder="1"/>
    </xf>
    <xf numFmtId="0" fontId="24" fillId="4" borderId="0" xfId="72" applyFont="1" applyFill="1" applyAlignment="1">
      <alignment horizontal="left" vertical="top" readingOrder="1"/>
    </xf>
    <xf numFmtId="164" fontId="24" fillId="4" borderId="0" xfId="72" applyNumberFormat="1" applyFont="1" applyFill="1" applyAlignment="1">
      <alignment horizontal="right" readingOrder="1"/>
    </xf>
    <xf numFmtId="0" fontId="17" fillId="4" borderId="0" xfId="72" applyFont="1" applyFill="1" applyAlignment="1">
      <alignment horizontal="left" vertical="top" readingOrder="1"/>
    </xf>
    <xf numFmtId="0" fontId="19" fillId="4" borderId="14" xfId="72" applyFont="1" applyFill="1" applyBorder="1" applyAlignment="1">
      <alignment horizontal="left" vertical="top" readingOrder="1"/>
    </xf>
    <xf numFmtId="0" fontId="3" fillId="0" borderId="0" xfId="72" applyFont="1" applyAlignment="1">
      <alignment horizontal="center"/>
    </xf>
    <xf numFmtId="165" fontId="5" fillId="4" borderId="0" xfId="72" applyNumberFormat="1" applyFill="1"/>
    <xf numFmtId="164" fontId="59" fillId="0" borderId="0" xfId="72" applyNumberFormat="1" applyFont="1" applyAlignment="1">
      <alignment horizontal="right" vertical="center" wrapText="1" readingOrder="1"/>
    </xf>
    <xf numFmtId="171" fontId="59" fillId="0" borderId="0" xfId="72" applyNumberFormat="1" applyFont="1" applyAlignment="1">
      <alignment horizontal="right" vertical="top" wrapText="1" readingOrder="1"/>
    </xf>
    <xf numFmtId="164" fontId="4" fillId="0" borderId="0" xfId="72" applyNumberFormat="1" applyFont="1" applyAlignment="1">
      <alignment horizontal="right" vertical="center" wrapText="1" readingOrder="1"/>
    </xf>
    <xf numFmtId="0" fontId="4" fillId="4" borderId="0" xfId="72" applyFont="1" applyFill="1" applyAlignment="1">
      <alignment horizontal="left" vertical="top" wrapText="1" readingOrder="1"/>
    </xf>
    <xf numFmtId="164" fontId="4" fillId="4" borderId="0" xfId="72" applyNumberFormat="1" applyFont="1" applyFill="1" applyAlignment="1">
      <alignment horizontal="right" readingOrder="1"/>
    </xf>
    <xf numFmtId="0" fontId="24" fillId="4" borderId="17" xfId="72" applyFont="1" applyFill="1" applyBorder="1" applyAlignment="1">
      <alignment horizontal="left" vertical="top" readingOrder="1"/>
    </xf>
    <xf numFmtId="164" fontId="17" fillId="4" borderId="0" xfId="72" applyNumberFormat="1" applyFont="1" applyFill="1" applyAlignment="1">
      <alignment horizontal="right" readingOrder="1"/>
    </xf>
    <xf numFmtId="165" fontId="0" fillId="44" borderId="0" xfId="0" applyNumberFormat="1" applyFill="1"/>
    <xf numFmtId="9" fontId="54" fillId="4" borderId="16" xfId="1" applyFont="1" applyFill="1" applyBorder="1" applyAlignment="1">
      <alignment horizontal="right" vertical="top" wrapText="1" readingOrder="1"/>
    </xf>
    <xf numFmtId="0" fontId="0" fillId="4" borderId="0" xfId="72" applyFont="1" applyFill="1"/>
    <xf numFmtId="0" fontId="0" fillId="12" borderId="0" xfId="72" applyFont="1" applyFill="1"/>
    <xf numFmtId="0" fontId="20" fillId="4" borderId="16" xfId="72" applyFont="1" applyFill="1" applyBorder="1" applyAlignment="1">
      <alignment horizontal="left" vertical="top" wrapText="1" readingOrder="1"/>
    </xf>
    <xf numFmtId="165" fontId="20" fillId="4" borderId="16" xfId="72" applyNumberFormat="1" applyFont="1" applyFill="1" applyBorder="1" applyAlignment="1">
      <alignment horizontal="right" vertical="top" wrapText="1" readingOrder="1"/>
    </xf>
    <xf numFmtId="0" fontId="21" fillId="4" borderId="16" xfId="72" applyFont="1" applyFill="1" applyBorder="1" applyAlignment="1">
      <alignment vertical="top" wrapText="1"/>
    </xf>
    <xf numFmtId="165" fontId="22" fillId="4" borderId="16" xfId="72" applyNumberFormat="1" applyFont="1" applyFill="1" applyBorder="1" applyAlignment="1">
      <alignment horizontal="right" vertical="top" wrapText="1"/>
    </xf>
    <xf numFmtId="0" fontId="23" fillId="4" borderId="0" xfId="72" applyFont="1" applyFill="1" applyAlignment="1">
      <alignment horizontal="left" vertical="top" wrapText="1" readingOrder="1"/>
    </xf>
    <xf numFmtId="165" fontId="23" fillId="4" borderId="0" xfId="72" applyNumberFormat="1" applyFont="1" applyFill="1" applyAlignment="1">
      <alignment horizontal="right" vertical="top" wrapText="1" readingOrder="1"/>
    </xf>
    <xf numFmtId="0" fontId="16" fillId="4" borderId="16" xfId="72" applyFont="1" applyFill="1" applyBorder="1" applyAlignment="1">
      <alignment horizontal="left" vertical="top" wrapText="1" readingOrder="1"/>
    </xf>
    <xf numFmtId="165" fontId="16" fillId="4" borderId="16" xfId="72" applyNumberFormat="1" applyFont="1" applyFill="1" applyBorder="1" applyAlignment="1">
      <alignment horizontal="right" vertical="top" wrapText="1" readingOrder="1"/>
    </xf>
    <xf numFmtId="0" fontId="16" fillId="4" borderId="0" xfId="72" applyFont="1" applyFill="1" applyAlignment="1">
      <alignment horizontal="left" vertical="top" wrapText="1" readingOrder="1"/>
    </xf>
    <xf numFmtId="165" fontId="16" fillId="4" borderId="0" xfId="72" applyNumberFormat="1" applyFont="1" applyFill="1" applyAlignment="1">
      <alignment horizontal="right" vertical="top" wrapText="1" readingOrder="1"/>
    </xf>
    <xf numFmtId="0" fontId="20" fillId="4" borderId="17" xfId="72" applyFont="1" applyFill="1" applyBorder="1" applyAlignment="1">
      <alignment horizontal="left" vertical="top" wrapText="1" readingOrder="1"/>
    </xf>
    <xf numFmtId="171" fontId="20" fillId="4" borderId="17" xfId="72" applyNumberFormat="1" applyFont="1" applyFill="1" applyBorder="1" applyAlignment="1">
      <alignment horizontal="right" vertical="top" wrapText="1" readingOrder="1"/>
    </xf>
    <xf numFmtId="172" fontId="0" fillId="4" borderId="0" xfId="74" applyNumberFormat="1" applyFont="1" applyFill="1"/>
    <xf numFmtId="172" fontId="5" fillId="4" borderId="0" xfId="72" applyNumberFormat="1" applyFill="1"/>
    <xf numFmtId="164" fontId="5" fillId="12" borderId="0" xfId="72" applyNumberFormat="1" applyFill="1"/>
    <xf numFmtId="0" fontId="24" fillId="4" borderId="0" xfId="72" applyFont="1" applyFill="1" applyAlignment="1">
      <alignment horizontal="center" vertical="top" readingOrder="1"/>
    </xf>
    <xf numFmtId="0" fontId="3" fillId="12" borderId="0" xfId="72" applyFont="1" applyFill="1" applyAlignment="1">
      <alignment horizontal="center"/>
    </xf>
    <xf numFmtId="164" fontId="19" fillId="4" borderId="0" xfId="72" applyNumberFormat="1" applyFont="1" applyFill="1" applyAlignment="1">
      <alignment horizontal="right" vertical="center" readingOrder="1"/>
    </xf>
    <xf numFmtId="10" fontId="3" fillId="12" borderId="0" xfId="73" applyNumberFormat="1" applyFont="1" applyFill="1" applyBorder="1" applyAlignment="1">
      <alignment horizontal="center"/>
    </xf>
    <xf numFmtId="0" fontId="24" fillId="12" borderId="0" xfId="72" applyFont="1" applyFill="1" applyAlignment="1">
      <alignment horizontal="left" vertical="top" readingOrder="1"/>
    </xf>
    <xf numFmtId="165" fontId="5" fillId="12" borderId="0" xfId="72" applyNumberFormat="1" applyFill="1"/>
    <xf numFmtId="0" fontId="56" fillId="4" borderId="0" xfId="72" applyFont="1" applyFill="1" applyAlignment="1">
      <alignment horizontal="left" vertical="top" readingOrder="1"/>
    </xf>
    <xf numFmtId="164" fontId="24" fillId="4" borderId="14" xfId="72" applyNumberFormat="1" applyFont="1" applyFill="1" applyBorder="1" applyAlignment="1">
      <alignment horizontal="left" vertical="center" readingOrder="1"/>
    </xf>
    <xf numFmtId="165" fontId="0" fillId="0" borderId="0" xfId="72" applyNumberFormat="1" applyFont="1"/>
    <xf numFmtId="171" fontId="5" fillId="12" borderId="0" xfId="72" applyNumberFormat="1" applyFill="1"/>
    <xf numFmtId="0" fontId="53" fillId="4" borderId="0" xfId="72" applyFont="1" applyFill="1" applyAlignment="1">
      <alignment horizontal="left" vertical="top" readingOrder="1"/>
    </xf>
    <xf numFmtId="0" fontId="53" fillId="12" borderId="0" xfId="72" applyFont="1" applyFill="1" applyAlignment="1">
      <alignment horizontal="left" vertical="top" readingOrder="1"/>
    </xf>
    <xf numFmtId="165" fontId="0" fillId="12" borderId="0" xfId="0" applyNumberFormat="1" applyFill="1"/>
    <xf numFmtId="166" fontId="7" fillId="7" borderId="7" xfId="0" applyNumberFormat="1" applyFont="1" applyFill="1" applyBorder="1" applyAlignment="1">
      <alignment vertical="center"/>
    </xf>
    <xf numFmtId="166" fontId="7" fillId="5" borderId="6" xfId="0" applyNumberFormat="1" applyFont="1" applyFill="1" applyBorder="1" applyAlignment="1">
      <alignment vertical="center" wrapText="1"/>
    </xf>
    <xf numFmtId="166" fontId="7" fillId="5" borderId="8" xfId="0" applyNumberFormat="1" applyFont="1" applyFill="1" applyBorder="1" applyAlignment="1">
      <alignment vertical="center" wrapText="1"/>
    </xf>
    <xf numFmtId="166" fontId="7" fillId="5" borderId="7" xfId="0" applyNumberFormat="1" applyFont="1" applyFill="1" applyBorder="1" applyAlignment="1">
      <alignment vertical="center" wrapText="1"/>
    </xf>
    <xf numFmtId="166" fontId="7" fillId="5" borderId="2" xfId="0" applyNumberFormat="1" applyFont="1" applyFill="1" applyBorder="1" applyAlignment="1">
      <alignment vertical="center" wrapText="1"/>
    </xf>
    <xf numFmtId="166" fontId="7" fillId="5" borderId="4" xfId="0" applyNumberFormat="1" applyFont="1" applyFill="1" applyBorder="1" applyAlignment="1">
      <alignment vertical="center" wrapText="1"/>
    </xf>
    <xf numFmtId="166" fontId="7" fillId="5" borderId="3" xfId="0" applyNumberFormat="1" applyFont="1" applyFill="1" applyBorder="1" applyAlignment="1">
      <alignment vertical="center" wrapText="1"/>
    </xf>
    <xf numFmtId="166" fontId="7" fillId="7" borderId="3" xfId="0" applyNumberFormat="1" applyFont="1" applyFill="1" applyBorder="1" applyAlignment="1">
      <alignment vertical="center"/>
    </xf>
    <xf numFmtId="166" fontId="7" fillId="5" borderId="7" xfId="0" applyNumberFormat="1" applyFont="1" applyFill="1" applyBorder="1" applyAlignment="1">
      <alignment vertical="center"/>
    </xf>
    <xf numFmtId="166" fontId="7" fillId="5" borderId="31" xfId="0" applyNumberFormat="1" applyFont="1" applyFill="1" applyBorder="1" applyAlignment="1">
      <alignment vertical="center"/>
    </xf>
    <xf numFmtId="166" fontId="7" fillId="5" borderId="3" xfId="0" applyNumberFormat="1" applyFont="1" applyFill="1" applyBorder="1" applyAlignment="1">
      <alignment vertical="center"/>
    </xf>
    <xf numFmtId="9" fontId="7" fillId="7" borderId="13" xfId="1" applyFont="1" applyFill="1" applyBorder="1" applyAlignment="1">
      <alignment vertical="center"/>
    </xf>
    <xf numFmtId="9" fontId="7" fillId="7" borderId="29" xfId="1" applyFont="1" applyFill="1" applyBorder="1" applyAlignment="1">
      <alignment vertical="center"/>
    </xf>
    <xf numFmtId="166" fontId="7" fillId="5" borderId="36" xfId="0" applyNumberFormat="1" applyFont="1" applyFill="1" applyBorder="1" applyAlignment="1">
      <alignment vertical="center"/>
    </xf>
    <xf numFmtId="9" fontId="7" fillId="7" borderId="7" xfId="1" applyFont="1" applyFill="1" applyBorder="1" applyAlignment="1">
      <alignment vertical="center"/>
    </xf>
    <xf numFmtId="9" fontId="7" fillId="7" borderId="36" xfId="1" applyFont="1" applyFill="1" applyBorder="1" applyAlignment="1">
      <alignment vertical="center"/>
    </xf>
    <xf numFmtId="166" fontId="7" fillId="5" borderId="9" xfId="0" applyNumberFormat="1" applyFont="1" applyFill="1" applyBorder="1" applyAlignment="1">
      <alignment vertical="center"/>
    </xf>
    <xf numFmtId="166" fontId="7" fillId="5" borderId="10" xfId="0" applyNumberFormat="1" applyFont="1" applyFill="1" applyBorder="1" applyAlignment="1">
      <alignment vertical="center"/>
    </xf>
    <xf numFmtId="169" fontId="6" fillId="45" borderId="0" xfId="0" applyNumberFormat="1" applyFont="1" applyFill="1" applyAlignment="1">
      <alignment vertical="center"/>
    </xf>
    <xf numFmtId="166" fontId="6" fillId="0" borderId="37" xfId="0" applyNumberFormat="1" applyFont="1" applyBorder="1" applyAlignment="1">
      <alignment horizontal="left" vertical="center"/>
    </xf>
    <xf numFmtId="174" fontId="6" fillId="0" borderId="37" xfId="0" applyNumberFormat="1" applyFont="1" applyBorder="1" applyAlignment="1">
      <alignment vertical="center"/>
    </xf>
    <xf numFmtId="174" fontId="6" fillId="0" borderId="0" xfId="0" applyNumberFormat="1" applyFont="1" applyAlignment="1">
      <alignment vertical="center"/>
    </xf>
    <xf numFmtId="167" fontId="7" fillId="5" borderId="37" xfId="0" applyNumberFormat="1" applyFont="1" applyFill="1" applyBorder="1" applyAlignment="1">
      <alignment vertical="center"/>
    </xf>
    <xf numFmtId="166" fontId="6" fillId="0" borderId="0" xfId="0" applyNumberFormat="1" applyFont="1" applyAlignment="1">
      <alignment horizontal="left" vertical="center"/>
    </xf>
    <xf numFmtId="166" fontId="6" fillId="0" borderId="38" xfId="0" applyNumberFormat="1" applyFont="1" applyBorder="1" applyAlignment="1">
      <alignment horizontal="left" vertical="center"/>
    </xf>
    <xf numFmtId="174" fontId="6" fillId="0" borderId="38" xfId="0" applyNumberFormat="1" applyFont="1" applyBorder="1" applyAlignment="1">
      <alignment vertical="center"/>
    </xf>
    <xf numFmtId="166" fontId="6" fillId="5" borderId="33" xfId="0" applyNumberFormat="1" applyFont="1" applyFill="1" applyBorder="1" applyAlignment="1">
      <alignment horizontal="left" vertical="center"/>
    </xf>
    <xf numFmtId="174" fontId="6" fillId="0" borderId="33" xfId="0" applyNumberFormat="1" applyFont="1" applyBorder="1" applyAlignment="1">
      <alignment vertical="center"/>
    </xf>
    <xf numFmtId="174" fontId="6" fillId="5" borderId="33" xfId="0" applyNumberFormat="1" applyFont="1" applyFill="1" applyBorder="1" applyAlignment="1">
      <alignment vertical="center"/>
    </xf>
    <xf numFmtId="174" fontId="6" fillId="5" borderId="0" xfId="0" applyNumberFormat="1" applyFont="1" applyFill="1" applyAlignment="1">
      <alignment vertical="center"/>
    </xf>
    <xf numFmtId="174" fontId="6" fillId="5" borderId="38" xfId="0" applyNumberFormat="1" applyFont="1" applyFill="1" applyBorder="1" applyAlignment="1">
      <alignment vertical="center"/>
    </xf>
    <xf numFmtId="166" fontId="6" fillId="5" borderId="0" xfId="0" applyNumberFormat="1" applyFont="1" applyFill="1" applyAlignment="1">
      <alignment horizontal="left" vertical="center"/>
    </xf>
    <xf numFmtId="166" fontId="6" fillId="5" borderId="37" xfId="0" applyNumberFormat="1" applyFont="1" applyFill="1" applyBorder="1" applyAlignment="1">
      <alignment horizontal="left" vertical="center"/>
    </xf>
    <xf numFmtId="171" fontId="3" fillId="0" borderId="0" xfId="0" applyNumberFormat="1" applyFont="1"/>
    <xf numFmtId="175" fontId="0" fillId="0" borderId="0" xfId="0" applyNumberFormat="1"/>
    <xf numFmtId="166" fontId="7" fillId="0" borderId="0" xfId="0" applyNumberFormat="1" applyFont="1" applyAlignment="1">
      <alignment vertical="center" wrapText="1"/>
    </xf>
    <xf numFmtId="0" fontId="45" fillId="4" borderId="31" xfId="71" applyFont="1" applyFill="1" applyBorder="1" applyAlignment="1">
      <alignment horizontal="center" vertical="center" readingOrder="1"/>
    </xf>
    <xf numFmtId="0" fontId="45" fillId="4" borderId="32" xfId="71" applyFont="1" applyFill="1" applyBorder="1" applyAlignment="1">
      <alignment horizontal="center" vertical="center" readingOrder="1"/>
    </xf>
    <xf numFmtId="0" fontId="44" fillId="0" borderId="0" xfId="71" applyFont="1" applyAlignment="1">
      <alignment horizontal="left" vertical="center" wrapText="1" readingOrder="1"/>
    </xf>
    <xf numFmtId="0" fontId="44" fillId="12" borderId="0" xfId="71" applyFont="1" applyFill="1" applyAlignment="1">
      <alignment horizontal="left" vertical="center" wrapText="1" readingOrder="1"/>
    </xf>
    <xf numFmtId="0" fontId="18" fillId="4" borderId="14" xfId="72" applyFont="1" applyFill="1" applyBorder="1" applyAlignment="1">
      <alignment horizontal="center" vertical="top" readingOrder="1"/>
    </xf>
    <xf numFmtId="0" fontId="56" fillId="4" borderId="0" xfId="72" applyFont="1" applyFill="1" applyAlignment="1">
      <alignment horizontal="left" vertical="top" wrapText="1" readingOrder="1"/>
    </xf>
    <xf numFmtId="0" fontId="55" fillId="4" borderId="0" xfId="72" applyFont="1" applyFill="1" applyAlignment="1">
      <alignment horizontal="left" vertical="center" wrapText="1" readingOrder="1"/>
    </xf>
    <xf numFmtId="0" fontId="57" fillId="4" borderId="0" xfId="72" applyFont="1" applyFill="1" applyAlignment="1">
      <alignment horizontal="left" vertical="center" wrapText="1" readingOrder="1"/>
    </xf>
    <xf numFmtId="0" fontId="55" fillId="4" borderId="0" xfId="72" applyFont="1" applyFill="1" applyAlignment="1">
      <alignment horizontal="left" vertical="top" wrapText="1" readingOrder="1"/>
    </xf>
    <xf numFmtId="0" fontId="57" fillId="4" borderId="0" xfId="72" applyFont="1" applyFill="1" applyAlignment="1">
      <alignment horizontal="left" vertical="top" wrapText="1" readingOrder="1"/>
    </xf>
    <xf numFmtId="0" fontId="56" fillId="4" borderId="0" xfId="72" applyFont="1" applyFill="1" applyAlignment="1">
      <alignment horizontal="left" vertical="top" readingOrder="1"/>
    </xf>
    <xf numFmtId="0" fontId="3" fillId="0" borderId="8" xfId="0" applyFont="1" applyBorder="1" applyAlignment="1">
      <alignment horizontal="center"/>
    </xf>
  </cellXfs>
  <cellStyles count="75">
    <cellStyle name="%" xfId="6" xr:uid="{00000000-0005-0000-0000-000000000000}"/>
    <cellStyle name="=C:\WINNT\SYSTEM32\COMMAND.COM" xfId="5" xr:uid="{00000000-0005-0000-0000-000001000000}"/>
    <cellStyle name="=C:\WINNT\SYSTEM32\COMMAND.COM 2" xfId="7" xr:uid="{00000000-0005-0000-0000-000002000000}"/>
    <cellStyle name="20% - Accent1" xfId="27" builtinId="30" customBuiltin="1"/>
    <cellStyle name="20% - Accent1 2" xfId="51" xr:uid="{00000000-0005-0000-0000-000004000000}"/>
    <cellStyle name="20% - Accent2" xfId="31" builtinId="34" customBuiltin="1"/>
    <cellStyle name="20% - Accent2 2" xfId="52" xr:uid="{00000000-0005-0000-0000-000006000000}"/>
    <cellStyle name="20% - Accent3" xfId="35" builtinId="38" customBuiltin="1"/>
    <cellStyle name="20% - Accent3 2" xfId="53" xr:uid="{00000000-0005-0000-0000-000008000000}"/>
    <cellStyle name="20% - Accent4" xfId="39" builtinId="42" customBuiltin="1"/>
    <cellStyle name="20% - Accent4 2" xfId="54" xr:uid="{00000000-0005-0000-0000-00000A000000}"/>
    <cellStyle name="20% - Accent5" xfId="43" builtinId="46" customBuiltin="1"/>
    <cellStyle name="20% - Accent5 2" xfId="55" xr:uid="{00000000-0005-0000-0000-00000C000000}"/>
    <cellStyle name="20% - Accent6" xfId="47" builtinId="50" customBuiltin="1"/>
    <cellStyle name="20% - Accent6 2" xfId="56" xr:uid="{00000000-0005-0000-0000-00000E000000}"/>
    <cellStyle name="40% - Accent1" xfId="28" builtinId="31" customBuiltin="1"/>
    <cellStyle name="40% - Accent1 2" xfId="57" xr:uid="{00000000-0005-0000-0000-000010000000}"/>
    <cellStyle name="40% - Accent2" xfId="32" builtinId="35" customBuiltin="1"/>
    <cellStyle name="40% - Accent2 2" xfId="58" xr:uid="{00000000-0005-0000-0000-000012000000}"/>
    <cellStyle name="40% - Accent3" xfId="36" builtinId="39" customBuiltin="1"/>
    <cellStyle name="40% - Accent3 2" xfId="59" xr:uid="{00000000-0005-0000-0000-000014000000}"/>
    <cellStyle name="40% - Accent4" xfId="40" builtinId="43" customBuiltin="1"/>
    <cellStyle name="40% - Accent4 2" xfId="60" xr:uid="{00000000-0005-0000-0000-000016000000}"/>
    <cellStyle name="40% - Accent5" xfId="44" builtinId="47" customBuiltin="1"/>
    <cellStyle name="40% - Accent5 2" xfId="61" xr:uid="{00000000-0005-0000-0000-000018000000}"/>
    <cellStyle name="40% - Accent6" xfId="48" builtinId="51" customBuiltin="1"/>
    <cellStyle name="40% - Accent6 2" xfId="62" xr:uid="{00000000-0005-0000-0000-00001A000000}"/>
    <cellStyle name="60% - Accent1" xfId="29" builtinId="32" customBuiltin="1"/>
    <cellStyle name="60% - Accent2" xfId="33" builtinId="36" customBuiltin="1"/>
    <cellStyle name="60% - Accent3" xfId="37" builtinId="40" customBuiltin="1"/>
    <cellStyle name="60% - Accent4" xfId="41" builtinId="44" customBuiltin="1"/>
    <cellStyle name="60% - Accent5" xfId="45" builtinId="48" customBuiltin="1"/>
    <cellStyle name="60% - Accent6" xfId="49" builtinId="52" customBuiltin="1"/>
    <cellStyle name="Accent1" xfId="26" builtinId="29" customBuiltin="1"/>
    <cellStyle name="Accent2" xfId="30" builtinId="33" customBuiltin="1"/>
    <cellStyle name="Accent3" xfId="34" builtinId="37" customBuiltin="1"/>
    <cellStyle name="Accent4" xfId="38" builtinId="41" customBuiltin="1"/>
    <cellStyle name="Accent5" xfId="42" builtinId="45" customBuiltin="1"/>
    <cellStyle name="Accent6" xfId="46" builtinId="49" customBuiltin="1"/>
    <cellStyle name="Bad" xfId="16" builtinId="27" customBuiltin="1"/>
    <cellStyle name="Calculation" xfId="20" builtinId="22" customBuiltin="1"/>
    <cellStyle name="Check Cell" xfId="22" builtinId="23" customBuiltin="1"/>
    <cellStyle name="Comma 2" xfId="63" xr:uid="{00000000-0005-0000-0000-00002B000000}"/>
    <cellStyle name="Comma 2 2" xfId="74" xr:uid="{00000000-0005-0000-0000-00002C000000}"/>
    <cellStyle name="Comma 3" xfId="8" xr:uid="{00000000-0005-0000-0000-00002D000000}"/>
    <cellStyle name="Comment" xfId="4" xr:uid="{00000000-0005-0000-0000-00002E000000}"/>
    <cellStyle name="Explanatory Text" xfId="24"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8" builtinId="20" customBuiltin="1"/>
    <cellStyle name="Level 2" xfId="2" xr:uid="{00000000-0005-0000-0000-000036000000}"/>
    <cellStyle name="Level 3" xfId="3" xr:uid="{00000000-0005-0000-0000-000037000000}"/>
    <cellStyle name="Linked Cell" xfId="21" builtinId="24" customBuiltin="1"/>
    <cellStyle name="Neutral" xfId="17" builtinId="28" customBuiltin="1"/>
    <cellStyle name="Normal" xfId="0" builtinId="0"/>
    <cellStyle name="Normal 2" xfId="64" xr:uid="{00000000-0005-0000-0000-00003B000000}"/>
    <cellStyle name="Normal 2 2" xfId="72" xr:uid="{00000000-0005-0000-0000-00003C000000}"/>
    <cellStyle name="Normal 3" xfId="65" xr:uid="{00000000-0005-0000-0000-00003D000000}"/>
    <cellStyle name="Normal 4" xfId="66" xr:uid="{00000000-0005-0000-0000-00003E000000}"/>
    <cellStyle name="Normal 5" xfId="67" xr:uid="{00000000-0005-0000-0000-00003F000000}"/>
    <cellStyle name="Normal 6" xfId="68" xr:uid="{00000000-0005-0000-0000-000040000000}"/>
    <cellStyle name="Normal 7" xfId="50" xr:uid="{00000000-0005-0000-0000-000041000000}"/>
    <cellStyle name="Normal 8" xfId="71" xr:uid="{00000000-0005-0000-0000-000042000000}"/>
    <cellStyle name="Note 2" xfId="69" xr:uid="{00000000-0005-0000-0000-000043000000}"/>
    <cellStyle name="Note 3" xfId="70" xr:uid="{00000000-0005-0000-0000-000044000000}"/>
    <cellStyle name="Output" xfId="19" builtinId="21" customBuiltin="1"/>
    <cellStyle name="Percent" xfId="1" builtinId="5"/>
    <cellStyle name="Percent 2" xfId="73" xr:uid="{00000000-0005-0000-0000-000047000000}"/>
    <cellStyle name="Percent 2 2" xfId="9" xr:uid="{00000000-0005-0000-0000-000048000000}"/>
    <cellStyle name="Title" xfId="10" builtinId="15" customBuiltin="1"/>
    <cellStyle name="Total" xfId="25" builtinId="25" customBuiltin="1"/>
    <cellStyle name="Warning Text" xfId="23" builtinId="11" customBuiltin="1"/>
  </cellStyles>
  <dxfs count="0"/>
  <tableStyles count="0" defaultTableStyle="TableStyleMedium9" defaultPivotStyle="PivotStyleLight16"/>
  <colors>
    <mruColors>
      <color rgb="FFAAB8E2"/>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721384</xdr:colOff>
      <xdr:row>0</xdr:row>
      <xdr:rowOff>128588</xdr:rowOff>
    </xdr:from>
    <xdr:to>
      <xdr:col>12</xdr:col>
      <xdr:colOff>1054671</xdr:colOff>
      <xdr:row>3</xdr:row>
      <xdr:rowOff>107156</xdr:rowOff>
    </xdr:to>
    <xdr:pic>
      <xdr:nvPicPr>
        <xdr:cNvPr id="2" name="Picture 1">
          <a:extLst>
            <a:ext uri="{FF2B5EF4-FFF2-40B4-BE49-F238E27FC236}">
              <a16:creationId xmlns:a16="http://schemas.microsoft.com/office/drawing/2014/main" id="{927050FE-31F3-4B42-AE39-EAD8CA48AB1E}"/>
            </a:ext>
          </a:extLst>
        </xdr:cNvPr>
        <xdr:cNvPicPr>
          <a:picLocks noChangeAspect="1"/>
        </xdr:cNvPicPr>
      </xdr:nvPicPr>
      <xdr:blipFill>
        <a:blip xmlns:r="http://schemas.openxmlformats.org/officeDocument/2006/relationships" r:embed="rId1"/>
        <a:stretch>
          <a:fillRect/>
        </a:stretch>
      </xdr:blipFill>
      <xdr:spPr>
        <a:xfrm>
          <a:off x="10779784" y="128588"/>
          <a:ext cx="2733586" cy="6691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habibur.choudhury/Desktop/FP%20Docs/RIIO_GT1_FP_FinancialModel_dec1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tes/GRP-INT-UK-ETFinanceBusinessPartner/Shared%20Documents/Revenue%20&amp;%20Regulation/RIIO-2%20Regulatory%20Reporting/PCFM/AIP%2022/Consultation/Final/ET2%20PCFM%20November%202022%20(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habibur.choudhury/Desktop/FP%20Docs/RIIO_ET1_FP_FinancialModel_dec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UserInterface"/>
      <sheetName val="TaxTrigger"/>
      <sheetName val="MOD"/>
      <sheetName val="Input"/>
      <sheetName val="Totex"/>
      <sheetName val="TIM"/>
      <sheetName val="DARTs"/>
      <sheetName val="Depn"/>
      <sheetName val="SystemOperator"/>
      <sheetName val="Return&amp;RAV"/>
      <sheetName val="TaxPools"/>
      <sheetName val="Finance&amp;Tax"/>
      <sheetName val="NonCore"/>
      <sheetName val="Revenue"/>
      <sheetName val="LiveResults"/>
      <sheetName val="LiveResults(SO)"/>
      <sheetName val="SavedResults"/>
      <sheetName val="FinancialStatements"/>
      <sheetName val="FinancialRatios"/>
      <sheetName val="RoRE"/>
      <sheetName val="BillImpact"/>
      <sheetName val="TransmissionAllowedRevenues"/>
      <sheetName val="NGGT TO (Base)"/>
      <sheetName val="NGGT TO (Best)"/>
      <sheetName val="NGGT SO (Base)"/>
      <sheetName val="NGGT SO (Best)"/>
      <sheetName val="RORE 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UserInterface"/>
      <sheetName val="Input"/>
      <sheetName val="Totex"/>
      <sheetName val="TIM"/>
      <sheetName val="Depn"/>
      <sheetName val="Return&amp;RAV"/>
      <sheetName val="TaxPools"/>
      <sheetName val="Finance&amp;Tax"/>
      <sheetName val="NonCore"/>
      <sheetName val="ReturnAdj"/>
      <sheetName val="Revenue"/>
      <sheetName val="AR"/>
      <sheetName val="LiveResults"/>
      <sheetName val="SavedResults"/>
      <sheetName val="Annual Inflation"/>
      <sheetName val="Monthly Inflation"/>
      <sheetName val="SPTL"/>
      <sheetName val="SHET"/>
      <sheetName val="NGET"/>
    </sheetNames>
    <sheetDataSet>
      <sheetData sheetId="0"/>
      <sheetData sheetId="1">
        <row r="40">
          <cell r="E40">
            <v>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UserInterface"/>
      <sheetName val="TaxTrigger"/>
      <sheetName val="MOD"/>
      <sheetName val="Input"/>
      <sheetName val="Totex"/>
      <sheetName val="TIM"/>
      <sheetName val="DARTs"/>
      <sheetName val="Depn"/>
      <sheetName val="SystemOperator"/>
      <sheetName val="Return&amp;RAV"/>
      <sheetName val="TaxPools"/>
      <sheetName val="Finance&amp;Tax"/>
      <sheetName val="NonCore"/>
      <sheetName val="Revenue"/>
      <sheetName val="LiveResults"/>
      <sheetName val="LiveResults(SO)"/>
      <sheetName val="SavedResults"/>
      <sheetName val="FinancialStatements"/>
      <sheetName val="FinancialRatios"/>
      <sheetName val="RoRE"/>
      <sheetName val="Bill impact"/>
      <sheetName val="TransmissionAllowedRevenues"/>
      <sheetName val="SHETL (Base)"/>
      <sheetName val="SHETL (Best)"/>
      <sheetName val="SPTL (Base)"/>
      <sheetName val="SPTL (Best)"/>
      <sheetName val="NGET TO (Base)"/>
      <sheetName val="NGET TO (Best)"/>
      <sheetName val="NGET SO (Base)"/>
      <sheetName val="NGET SO (Best)"/>
      <sheetName val="RORE inpu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0"/>
  <sheetViews>
    <sheetView showGridLines="0" topLeftCell="A7" zoomScaleNormal="100" workbookViewId="0">
      <selection activeCell="C21" sqref="C21"/>
    </sheetView>
  </sheetViews>
  <sheetFormatPr defaultColWidth="0" defaultRowHeight="15" customHeight="1" zeroHeight="1"/>
  <cols>
    <col min="1" max="1" width="1.77734375" style="40" customWidth="1"/>
    <col min="2" max="2" width="11.21875" style="40" customWidth="1"/>
    <col min="3" max="3" width="11.77734375" style="40" customWidth="1"/>
    <col min="4" max="4" width="3.5546875" style="40" customWidth="1"/>
    <col min="5" max="5" width="11.44140625" style="40" customWidth="1"/>
    <col min="6" max="6" width="8.77734375" style="40" customWidth="1"/>
    <col min="7" max="7" width="24.77734375" style="40" customWidth="1"/>
    <col min="8" max="8" width="18" style="40" customWidth="1"/>
    <col min="9" max="9" width="32.5546875" style="40" customWidth="1"/>
    <col min="10" max="10" width="43.5546875" style="40" customWidth="1"/>
    <col min="11" max="13" width="18" style="40" customWidth="1"/>
    <col min="14" max="14" width="18" style="40" hidden="1" customWidth="1"/>
    <col min="15" max="17" width="0" style="40" hidden="1" customWidth="1"/>
    <col min="18" max="16384" width="18" style="40" hidden="1"/>
  </cols>
  <sheetData>
    <row r="1" spans="2:13" ht="14.4"/>
    <row r="2" spans="2:13" ht="23.4">
      <c r="B2" s="45" t="s">
        <v>0</v>
      </c>
      <c r="C2" s="45"/>
      <c r="D2" s="45"/>
      <c r="E2" s="46"/>
    </row>
    <row r="3" spans="2:13" ht="15.75" customHeight="1">
      <c r="B3" s="47"/>
      <c r="C3" s="45"/>
      <c r="D3" s="45"/>
      <c r="E3" s="46"/>
    </row>
    <row r="4" spans="2:13" ht="14.4"/>
    <row r="5" spans="2:13" ht="15.6">
      <c r="B5" s="41" t="s">
        <v>1</v>
      </c>
    </row>
    <row r="6" spans="2:13" ht="14.4">
      <c r="B6" s="218" t="s">
        <v>2</v>
      </c>
      <c r="C6" s="218"/>
      <c r="D6" s="218"/>
      <c r="E6" s="218"/>
      <c r="F6" s="218"/>
      <c r="G6" s="218"/>
      <c r="H6" s="218"/>
      <c r="I6" s="218"/>
      <c r="J6" s="218"/>
      <c r="K6" s="218"/>
      <c r="L6" s="218"/>
      <c r="M6" s="218"/>
    </row>
    <row r="7" spans="2:13" ht="22.5" customHeight="1">
      <c r="B7" s="218"/>
      <c r="C7" s="218"/>
      <c r="D7" s="218"/>
      <c r="E7" s="218"/>
      <c r="F7" s="218"/>
      <c r="G7" s="218"/>
      <c r="H7" s="218"/>
      <c r="I7" s="218"/>
      <c r="J7" s="218"/>
      <c r="K7" s="218"/>
      <c r="L7" s="218"/>
      <c r="M7" s="218"/>
    </row>
    <row r="8" spans="2:13" ht="6" customHeight="1">
      <c r="B8" s="109"/>
      <c r="C8" s="109"/>
      <c r="D8" s="109"/>
      <c r="E8" s="109"/>
      <c r="F8" s="109"/>
      <c r="G8" s="109"/>
      <c r="H8" s="109"/>
      <c r="I8" s="109"/>
      <c r="J8" s="109"/>
      <c r="K8" s="109"/>
      <c r="L8" s="109"/>
      <c r="M8" s="109"/>
    </row>
    <row r="9" spans="2:13" ht="15.6">
      <c r="B9" s="41" t="s">
        <v>3</v>
      </c>
    </row>
    <row r="10" spans="2:13">
      <c r="B10" s="42" t="s">
        <v>4</v>
      </c>
    </row>
    <row r="11" spans="2:13" ht="33.75" customHeight="1">
      <c r="B11" s="219" t="s">
        <v>5</v>
      </c>
      <c r="C11" s="219"/>
      <c r="D11" s="219"/>
      <c r="E11" s="219"/>
      <c r="F11" s="219"/>
      <c r="G11" s="219"/>
      <c r="H11" s="219"/>
      <c r="I11" s="219"/>
      <c r="J11" s="219"/>
      <c r="K11" s="219"/>
      <c r="L11" s="219"/>
      <c r="M11" s="219"/>
    </row>
    <row r="12" spans="2:13">
      <c r="B12" s="110" t="s">
        <v>6</v>
      </c>
      <c r="C12" s="111"/>
      <c r="D12" s="111"/>
      <c r="E12" s="111"/>
      <c r="F12" s="111"/>
      <c r="G12" s="111"/>
      <c r="H12" s="111"/>
      <c r="I12" s="111"/>
      <c r="J12" s="111"/>
      <c r="K12" s="111"/>
      <c r="L12" s="111"/>
      <c r="M12" s="111"/>
    </row>
    <row r="13" spans="2:13">
      <c r="B13" s="42"/>
    </row>
    <row r="14" spans="2:13" ht="14.4">
      <c r="B14" s="101"/>
      <c r="C14" s="102"/>
      <c r="E14" s="101"/>
      <c r="F14" s="103"/>
    </row>
    <row r="15" spans="2:13" ht="14.4">
      <c r="B15" s="216" t="s">
        <v>7</v>
      </c>
      <c r="C15" s="217"/>
      <c r="E15" s="216" t="s">
        <v>8</v>
      </c>
      <c r="F15" s="217"/>
    </row>
    <row r="16" spans="2:13" ht="14.4">
      <c r="B16" s="48" t="s">
        <v>9</v>
      </c>
      <c r="C16" s="104">
        <v>2.0500000000000001E-2</v>
      </c>
      <c r="E16" s="48" t="s">
        <v>9</v>
      </c>
      <c r="F16" s="106">
        <f>CPIH!D2</f>
        <v>1.0847835302284383</v>
      </c>
    </row>
    <row r="17" spans="2:6" ht="14.4">
      <c r="B17" s="43" t="s">
        <v>10</v>
      </c>
      <c r="C17" s="105">
        <v>1.9E-2</v>
      </c>
      <c r="E17" s="43" t="s">
        <v>10</v>
      </c>
      <c r="F17" s="107">
        <f>CPIH!E2</f>
        <v>1.1798701061894177</v>
      </c>
    </row>
    <row r="18" spans="2:6" ht="14.4">
      <c r="B18" s="43" t="s">
        <v>11</v>
      </c>
      <c r="C18" s="105">
        <v>1.9199999999999998E-2</v>
      </c>
      <c r="E18" s="43" t="s">
        <v>11</v>
      </c>
      <c r="F18" s="107">
        <f>CPIH!F2</f>
        <v>1.2411966917132644</v>
      </c>
    </row>
    <row r="19" spans="2:6" ht="14.4">
      <c r="B19" s="43" t="s">
        <v>12</v>
      </c>
      <c r="C19" s="105">
        <v>2.06E-2</v>
      </c>
      <c r="E19" s="43" t="s">
        <v>12</v>
      </c>
      <c r="F19" s="107">
        <f>CPIH!G2</f>
        <v>1.2451864149158316</v>
      </c>
    </row>
    <row r="20" spans="2:6" ht="14.4">
      <c r="B20" s="44" t="s">
        <v>13</v>
      </c>
      <c r="C20" s="57">
        <v>2.1999999999999999E-2</v>
      </c>
      <c r="E20" s="44" t="s">
        <v>13</v>
      </c>
      <c r="F20" s="108">
        <f>CPIH!H2</f>
        <v>1.2395712150403304</v>
      </c>
    </row>
    <row r="21" spans="2:6" ht="15" customHeight="1"/>
    <row r="22" spans="2:6" ht="15" customHeight="1"/>
    <row r="23" spans="2:6" ht="15" customHeight="1"/>
    <row r="24" spans="2:6" ht="15" customHeight="1"/>
    <row r="25" spans="2:6" ht="15" customHeight="1"/>
    <row r="26" spans="2:6" ht="15" customHeight="1"/>
    <row r="27" spans="2:6" ht="15" customHeight="1"/>
    <row r="28" spans="2:6" ht="15" customHeight="1"/>
    <row r="29" spans="2:6" ht="15" customHeight="1"/>
    <row r="30" spans="2:6" ht="15" customHeight="1"/>
  </sheetData>
  <mergeCells count="4">
    <mergeCell ref="B15:C15"/>
    <mergeCell ref="E15:F15"/>
    <mergeCell ref="B6:M7"/>
    <mergeCell ref="B11:M11"/>
  </mergeCells>
  <pageMargins left="0.7" right="0.7" top="0.75" bottom="0.75" header="0.3" footer="0.3"/>
  <pageSetup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3274C-C779-439E-A82D-E5223423AB26}">
  <sheetPr>
    <tabColor theme="9"/>
  </sheetPr>
  <dimension ref="B3:AG116"/>
  <sheetViews>
    <sheetView showGridLines="0" tabSelected="1" topLeftCell="A14" zoomScale="80" zoomScaleNormal="80" workbookViewId="0">
      <selection activeCell="E22" sqref="E22"/>
    </sheetView>
  </sheetViews>
  <sheetFormatPr defaultColWidth="9.21875" defaultRowHeight="13.2"/>
  <cols>
    <col min="1" max="1" width="3.5546875" style="131" customWidth="1"/>
    <col min="2" max="2" width="4.5546875" style="131" customWidth="1"/>
    <col min="3" max="3" width="43.44140625" style="131" customWidth="1"/>
    <col min="4" max="4" width="11.77734375" style="131" customWidth="1"/>
    <col min="5" max="5" width="14.5546875" style="131" customWidth="1"/>
    <col min="6" max="6" width="10.77734375" style="131" customWidth="1"/>
    <col min="7" max="12" width="10.5546875" style="131" customWidth="1"/>
    <col min="13" max="13" width="9.21875" style="131"/>
    <col min="14" max="14" width="7.5546875" style="131" customWidth="1"/>
    <col min="15" max="16" width="9.21875" style="131"/>
    <col min="17" max="17" width="9.21875" style="131" customWidth="1"/>
    <col min="18" max="16384" width="9.21875" style="131"/>
  </cols>
  <sheetData>
    <row r="3" spans="2:6" ht="23.4">
      <c r="B3" s="113">
        <v>1</v>
      </c>
      <c r="C3" s="113" t="s">
        <v>14</v>
      </c>
      <c r="D3" s="114"/>
      <c r="E3" s="115"/>
      <c r="F3" s="115"/>
    </row>
    <row r="4" spans="2:6" ht="33.75" customHeight="1">
      <c r="B4" s="113"/>
      <c r="C4" s="222" t="s">
        <v>15</v>
      </c>
      <c r="D4" s="223"/>
      <c r="E4" s="223"/>
      <c r="F4" s="115"/>
    </row>
    <row r="5" spans="2:6">
      <c r="B5" s="115"/>
      <c r="C5" s="115"/>
      <c r="D5" s="115"/>
      <c r="E5" s="115"/>
      <c r="F5" s="115"/>
    </row>
    <row r="6" spans="2:6" ht="31.8" thickBot="1">
      <c r="B6" s="115"/>
      <c r="C6" s="116" t="s">
        <v>16</v>
      </c>
      <c r="D6" s="117" t="s">
        <v>17</v>
      </c>
      <c r="E6" s="115"/>
      <c r="F6" s="115"/>
    </row>
    <row r="7" spans="2:6" ht="15.6">
      <c r="B7" s="115"/>
      <c r="C7" s="118" t="s">
        <v>18</v>
      </c>
      <c r="D7" s="119" t="s">
        <v>19</v>
      </c>
      <c r="E7" s="115"/>
      <c r="F7" s="115"/>
    </row>
    <row r="8" spans="2:6" ht="15.6">
      <c r="B8" s="115"/>
      <c r="C8" s="120" t="s">
        <v>20</v>
      </c>
      <c r="D8" s="121" t="s">
        <v>19</v>
      </c>
      <c r="E8" s="115"/>
      <c r="F8" s="115"/>
    </row>
    <row r="9" spans="2:6" ht="15.6">
      <c r="B9" s="115"/>
      <c r="C9" s="120" t="s">
        <v>21</v>
      </c>
      <c r="D9" s="149">
        <v>0.55000000000000004</v>
      </c>
      <c r="E9" s="115"/>
      <c r="F9" s="115"/>
    </row>
    <row r="10" spans="2:6" ht="15.6">
      <c r="B10" s="115"/>
      <c r="C10" s="120" t="s">
        <v>22</v>
      </c>
      <c r="D10" s="149">
        <v>0.78</v>
      </c>
      <c r="E10" s="115"/>
      <c r="F10" s="115"/>
    </row>
    <row r="11" spans="2:6" ht="15.6">
      <c r="B11" s="115"/>
      <c r="C11" s="120" t="s">
        <v>23</v>
      </c>
      <c r="D11" s="149">
        <v>0.85</v>
      </c>
      <c r="E11" s="115"/>
      <c r="F11" s="115"/>
    </row>
    <row r="12" spans="2:6" ht="15.6">
      <c r="B12" s="115"/>
      <c r="C12" s="120" t="s">
        <v>24</v>
      </c>
      <c r="D12" s="149">
        <v>0.33</v>
      </c>
      <c r="E12" s="115"/>
      <c r="F12" s="115"/>
    </row>
    <row r="13" spans="2:6">
      <c r="B13" s="115"/>
      <c r="C13" s="115"/>
      <c r="D13" s="115"/>
      <c r="E13" s="115"/>
      <c r="F13" s="115"/>
    </row>
    <row r="15" spans="2:6" ht="29.25" customHeight="1">
      <c r="B15" s="113">
        <v>2</v>
      </c>
      <c r="C15" s="122" t="s">
        <v>25</v>
      </c>
      <c r="D15" s="115"/>
      <c r="E15" s="115"/>
      <c r="F15" s="115"/>
    </row>
    <row r="16" spans="2:6" ht="82.5" customHeight="1">
      <c r="B16" s="113"/>
      <c r="C16" s="224" t="s">
        <v>26</v>
      </c>
      <c r="D16" s="225"/>
      <c r="E16" s="225"/>
      <c r="F16" s="115"/>
    </row>
    <row r="17" spans="2:7">
      <c r="B17" s="115"/>
      <c r="C17" s="150"/>
      <c r="D17" s="115"/>
      <c r="E17" s="115"/>
      <c r="F17" s="115"/>
    </row>
    <row r="18" spans="2:7" ht="36.6" thickBot="1">
      <c r="B18" s="115"/>
      <c r="C18" s="116" t="s">
        <v>27</v>
      </c>
      <c r="D18" s="117" t="s">
        <v>28</v>
      </c>
      <c r="E18" s="117" t="s">
        <v>29</v>
      </c>
      <c r="F18" s="115"/>
    </row>
    <row r="19" spans="2:7" ht="15.6">
      <c r="B19" s="115"/>
      <c r="C19" s="118" t="s">
        <v>30</v>
      </c>
      <c r="D19" s="119">
        <f>'ET workings T2 '!X8/1000</f>
        <v>2.4747419499801429</v>
      </c>
      <c r="E19" s="119">
        <f>'ET workings T2 '!N8/1000</f>
        <v>2.0777563337037863</v>
      </c>
      <c r="F19" s="115"/>
    </row>
    <row r="20" spans="2:7" ht="15.6">
      <c r="B20" s="115"/>
      <c r="C20" s="120" t="s">
        <v>31</v>
      </c>
      <c r="D20" s="121">
        <f>('ET workings T2 '!X9+'ET workings T2 '!X12)/1000</f>
        <v>3.3435786875975344</v>
      </c>
      <c r="E20" s="121">
        <f>('ET workings T2 '!N9+'ET workings T2 '!N12)/1000</f>
        <v>2.8240606184170338</v>
      </c>
      <c r="F20" s="115"/>
    </row>
    <row r="21" spans="2:7" ht="15.6">
      <c r="B21" s="115"/>
      <c r="C21" s="120" t="s">
        <v>32</v>
      </c>
      <c r="D21" s="121">
        <f>('ET workings T2 '!X17+'ET workings T2 '!X16+'ET workings T2 '!X19)/1000</f>
        <v>1.9431142438789233</v>
      </c>
      <c r="E21" s="121">
        <f>('ET workings T2 '!N17+'ET workings T2 '!N16+'ET workings T2 '!N19)/1000</f>
        <v>1.578234601457001</v>
      </c>
      <c r="F21" s="115"/>
    </row>
    <row r="22" spans="2:7" ht="15.6">
      <c r="B22" s="115"/>
      <c r="C22" s="120" t="s">
        <v>33</v>
      </c>
      <c r="D22" s="121">
        <f>('ET workings T2 '!X18)/1000</f>
        <v>0.23376948583713814</v>
      </c>
      <c r="E22" s="121">
        <f>('ET workings T2 '!N18)/1000</f>
        <v>0.19091917128025837</v>
      </c>
      <c r="F22" s="115"/>
    </row>
    <row r="23" spans="2:7" ht="15.6">
      <c r="B23" s="115"/>
      <c r="C23" s="120" t="s">
        <v>34</v>
      </c>
      <c r="D23" s="121">
        <f>('ET workings T2 '!X10+'ET workings T2 '!X11)/1000</f>
        <v>1.6418522965950693</v>
      </c>
      <c r="E23" s="121">
        <f>('ET workings T2 '!N10+'ET workings T2 '!N11)/1000</f>
        <v>1.3747603719073878</v>
      </c>
      <c r="F23" s="115"/>
    </row>
    <row r="24" spans="2:7" ht="15.6">
      <c r="B24" s="115"/>
      <c r="C24" s="120" t="s">
        <v>35</v>
      </c>
      <c r="D24" s="121">
        <f>'ET workings T2 '!X53/1000</f>
        <v>-0.23210367316284991</v>
      </c>
      <c r="E24" s="121">
        <f>(I53-I47)/1000</f>
        <v>-0.1931830606063222</v>
      </c>
      <c r="F24" s="115"/>
      <c r="G24" s="151"/>
    </row>
    <row r="25" spans="2:7" ht="15.6">
      <c r="B25" s="115"/>
      <c r="C25" s="152" t="s">
        <v>36</v>
      </c>
      <c r="D25" s="153">
        <f>SUM(D19:D24)</f>
        <v>9.4049529907259579</v>
      </c>
      <c r="E25" s="153">
        <f>SUM(E19:E24)</f>
        <v>7.8525480361591447</v>
      </c>
      <c r="F25" s="115"/>
    </row>
    <row r="26" spans="2:7">
      <c r="B26" s="115"/>
      <c r="C26" s="154"/>
      <c r="D26" s="155"/>
      <c r="E26" s="155"/>
      <c r="F26" s="115"/>
    </row>
    <row r="27" spans="2:7" ht="15.6">
      <c r="B27" s="115"/>
      <c r="C27" s="152" t="s">
        <v>37</v>
      </c>
      <c r="D27" s="153">
        <f>D25</f>
        <v>9.4049529907259579</v>
      </c>
      <c r="E27" s="153">
        <f>E25</f>
        <v>7.8525480361591447</v>
      </c>
      <c r="F27" s="115"/>
    </row>
    <row r="28" spans="2:7" ht="15.6">
      <c r="B28" s="115"/>
      <c r="C28" s="156"/>
      <c r="D28" s="157"/>
      <c r="E28" s="157"/>
      <c r="F28" s="115"/>
    </row>
    <row r="29" spans="2:7" ht="15.6">
      <c r="B29" s="115"/>
      <c r="C29" s="158" t="s">
        <v>38</v>
      </c>
      <c r="D29" s="159">
        <f>'ET workings T2 '!X25/1000</f>
        <v>0.75429713770410189</v>
      </c>
      <c r="E29" s="159">
        <f>'ET workings T2 '!N25/1000</f>
        <v>0.63280259419391549</v>
      </c>
      <c r="F29" s="115"/>
    </row>
    <row r="30" spans="2:7" ht="16.2" thickBot="1">
      <c r="B30" s="115"/>
      <c r="C30" s="160"/>
      <c r="D30" s="161"/>
      <c r="E30" s="161"/>
      <c r="F30" s="115"/>
    </row>
    <row r="31" spans="2:7" ht="16.2" thickBot="1">
      <c r="B31" s="115"/>
      <c r="C31" s="162" t="s">
        <v>39</v>
      </c>
      <c r="D31" s="163">
        <v>14.676549244891676</v>
      </c>
      <c r="E31" s="163">
        <f>D69/1000</f>
        <v>13.933175026885419</v>
      </c>
      <c r="F31" s="115"/>
    </row>
    <row r="32" spans="2:7" ht="16.2" thickBot="1">
      <c r="B32" s="115"/>
      <c r="C32" s="162" t="s">
        <v>40</v>
      </c>
      <c r="D32" s="163">
        <v>19.044447354084561</v>
      </c>
      <c r="E32" s="163">
        <f>H73/1000</f>
        <v>15.817774319049082</v>
      </c>
      <c r="F32" s="115"/>
    </row>
    <row r="33" spans="2:13">
      <c r="B33" s="115"/>
      <c r="C33" s="115"/>
      <c r="D33" s="115"/>
      <c r="E33" s="115"/>
      <c r="F33" s="115"/>
    </row>
    <row r="36" spans="2:13" ht="23.4">
      <c r="B36" s="113">
        <v>3</v>
      </c>
      <c r="C36" s="122" t="s">
        <v>41</v>
      </c>
      <c r="D36" s="115"/>
      <c r="E36" s="115"/>
      <c r="F36" s="115"/>
      <c r="G36" s="115"/>
      <c r="H36" s="115"/>
      <c r="I36" s="115"/>
      <c r="J36" s="115"/>
      <c r="K36" s="115"/>
      <c r="L36" s="115"/>
      <c r="M36" s="115"/>
    </row>
    <row r="37" spans="2:13" ht="117.75" customHeight="1">
      <c r="B37" s="113"/>
      <c r="C37" s="221" t="s">
        <v>42</v>
      </c>
      <c r="D37" s="226"/>
      <c r="E37" s="226"/>
      <c r="F37" s="226"/>
      <c r="G37" s="226"/>
      <c r="H37" s="226"/>
      <c r="I37" s="226"/>
      <c r="J37" s="226"/>
      <c r="K37" s="226"/>
      <c r="L37" s="226"/>
      <c r="M37" s="115"/>
    </row>
    <row r="38" spans="2:13" ht="13.8" thickBot="1">
      <c r="B38" s="115"/>
      <c r="C38" s="127"/>
      <c r="D38" s="115"/>
      <c r="E38" s="115"/>
      <c r="F38" s="115"/>
      <c r="G38" s="115"/>
      <c r="H38" s="115"/>
      <c r="I38" s="115"/>
      <c r="J38" s="115"/>
      <c r="K38" s="115"/>
      <c r="L38" s="115"/>
      <c r="M38" s="115"/>
    </row>
    <row r="39" spans="2:13" ht="13.8" thickBot="1">
      <c r="B39" s="115"/>
      <c r="C39" s="127" t="s">
        <v>43</v>
      </c>
      <c r="D39" s="128"/>
      <c r="E39" s="220"/>
      <c r="F39" s="220"/>
      <c r="G39" s="129"/>
      <c r="H39" s="130"/>
      <c r="I39" s="130"/>
      <c r="J39" s="115"/>
      <c r="K39" s="115"/>
      <c r="L39" s="115"/>
      <c r="M39" s="115"/>
    </row>
    <row r="40" spans="2:13" ht="12.75" customHeight="1" thickBot="1">
      <c r="B40" s="115"/>
      <c r="C40" s="127" t="s">
        <v>44</v>
      </c>
      <c r="D40" s="132" t="s">
        <v>45</v>
      </c>
      <c r="E40" s="132" t="s">
        <v>46</v>
      </c>
      <c r="F40" s="133" t="s">
        <v>47</v>
      </c>
      <c r="G40" s="133" t="s">
        <v>48</v>
      </c>
      <c r="H40" s="133" t="s">
        <v>49</v>
      </c>
      <c r="I40" s="133" t="s">
        <v>50</v>
      </c>
      <c r="J40" s="115"/>
      <c r="K40" s="115"/>
      <c r="L40" s="115"/>
      <c r="M40" s="115"/>
    </row>
    <row r="41" spans="2:13" ht="12.75" customHeight="1">
      <c r="B41" s="115"/>
      <c r="C41" s="134"/>
      <c r="D41" s="51"/>
      <c r="E41" s="51"/>
      <c r="F41" s="51"/>
      <c r="G41" s="51"/>
      <c r="H41" s="51"/>
      <c r="I41" s="134"/>
      <c r="J41" s="115"/>
      <c r="K41" s="115"/>
      <c r="L41" s="115"/>
      <c r="M41" s="115"/>
    </row>
    <row r="42" spans="2:13" ht="12.75" customHeight="1">
      <c r="B42" s="115"/>
      <c r="C42" s="134" t="s">
        <v>51</v>
      </c>
      <c r="D42" s="51">
        <v>84.378212686284471</v>
      </c>
      <c r="E42" s="51">
        <v>137.24224766629118</v>
      </c>
      <c r="F42" s="51">
        <v>100.64063190252872</v>
      </c>
      <c r="G42" s="51">
        <v>166.47876116813362</v>
      </c>
      <c r="H42" s="51">
        <v>190.86335430647924</v>
      </c>
      <c r="I42" s="136">
        <f t="shared" ref="I42:I47" si="0">SUM(D42:H42)</f>
        <v>679.60320772971716</v>
      </c>
      <c r="J42" s="115"/>
      <c r="K42" s="115"/>
      <c r="L42" s="115"/>
      <c r="M42" s="115"/>
    </row>
    <row r="43" spans="2:13" ht="12.75" customHeight="1">
      <c r="B43" s="115"/>
      <c r="C43" s="134" t="s">
        <v>52</v>
      </c>
      <c r="D43" s="51">
        <v>311.39835798762198</v>
      </c>
      <c r="E43" s="51">
        <v>310.24320846761287</v>
      </c>
      <c r="F43" s="51">
        <v>263.41401859786657</v>
      </c>
      <c r="G43" s="51">
        <v>202.69643250870388</v>
      </c>
      <c r="H43" s="51">
        <v>208.74601291398187</v>
      </c>
      <c r="I43" s="136">
        <f t="shared" si="0"/>
        <v>1296.4980304757869</v>
      </c>
      <c r="J43" s="115"/>
      <c r="K43" s="115"/>
      <c r="L43" s="115"/>
      <c r="M43" s="115"/>
    </row>
    <row r="44" spans="2:13" ht="12.75" customHeight="1">
      <c r="B44" s="115"/>
      <c r="C44" s="134" t="s">
        <v>53</v>
      </c>
      <c r="D44" s="51">
        <v>265.14205518492537</v>
      </c>
      <c r="E44" s="51">
        <v>252.7996829382661</v>
      </c>
      <c r="F44" s="51">
        <v>240.51232647901952</v>
      </c>
      <c r="G44" s="51">
        <v>226.69331272411409</v>
      </c>
      <c r="H44" s="51">
        <v>247.11560998463381</v>
      </c>
      <c r="I44" s="136">
        <f t="shared" si="0"/>
        <v>1232.262987310959</v>
      </c>
      <c r="J44" s="115"/>
      <c r="K44" s="115"/>
      <c r="L44" s="125"/>
      <c r="M44" s="115"/>
    </row>
    <row r="45" spans="2:13" ht="12.75" customHeight="1">
      <c r="B45" s="115"/>
      <c r="C45" s="134" t="s">
        <v>54</v>
      </c>
      <c r="D45" s="51">
        <f>'ET workings T2 '!F8+'ET workings T2 '!F9+'ET workings T2 '!F12+'ET workings T2 '!F16+'ET workings T2 '!F17+'ET workings T2 '!F19-D42-D43</f>
        <v>897.58935820020292</v>
      </c>
      <c r="E45" s="51">
        <f>'ET workings T2 '!G8+'ET workings T2 '!G9+'ET workings T2 '!G12+'ET workings T2 '!G16+'ET workings T2 '!G17+'ET workings T2 '!G19-E42-E43</f>
        <v>891.52499705834975</v>
      </c>
      <c r="F45" s="51">
        <f>'ET workings T2 '!H8+'ET workings T2 '!H9+'ET workings T2 '!H12+'ET workings T2 '!H16+'ET workings T2 '!H17+'ET workings T2 '!H19-F42-F43</f>
        <v>901.47905186275034</v>
      </c>
      <c r="G45" s="51">
        <f>'ET workings T2 '!I8+'ET workings T2 '!I9+'ET workings T2 '!I12+'ET workings T2 '!I16+'ET workings T2 '!I17+'ET workings T2 '!I19-G42-G43</f>
        <v>882.77217624237448</v>
      </c>
      <c r="H45" s="51">
        <f>'ET workings T2 '!J8+'ET workings T2 '!J9+'ET workings T2 '!J12+'ET workings T2 '!J16+'ET workings T2 '!J17+'ET workings T2 '!J19-H42-H43</f>
        <v>930.58473200863853</v>
      </c>
      <c r="I45" s="136">
        <f t="shared" si="0"/>
        <v>4503.9503153723163</v>
      </c>
      <c r="J45" s="115"/>
      <c r="K45" s="115"/>
      <c r="L45" s="125"/>
      <c r="M45" s="115"/>
    </row>
    <row r="46" spans="2:13" ht="12.75" customHeight="1">
      <c r="B46" s="115"/>
      <c r="C46" s="134" t="s">
        <v>55</v>
      </c>
      <c r="D46" s="51">
        <f>'ET workings T2 '!F10+'ET workings T2 '!F18+'ET workings T2 '!F11-D44</f>
        <v>50.410598887892888</v>
      </c>
      <c r="E46" s="51">
        <f>'ET workings T2 '!G10+'ET workings T2 '!G18+'ET workings T2 '!G11-E44</f>
        <v>57.678176290989967</v>
      </c>
      <c r="F46" s="51">
        <f>'ET workings T2 '!H10+'ET workings T2 '!H18+'ET workings T2 '!H11-F44</f>
        <v>69.429689157722407</v>
      </c>
      <c r="G46" s="51">
        <f>'ET workings T2 '!I10+'ET workings T2 '!I18+'ET workings T2 '!I11-G44</f>
        <v>80.726275362584829</v>
      </c>
      <c r="H46" s="51">
        <f>'ET workings T2 '!J10+'ET workings T2 '!J18+'ET workings T2 '!J11-H44</f>
        <v>75.171816177497305</v>
      </c>
      <c r="I46" s="136">
        <f t="shared" si="0"/>
        <v>333.41655587668737</v>
      </c>
      <c r="J46" s="115"/>
      <c r="K46" s="115"/>
      <c r="L46" s="125"/>
      <c r="M46" s="115"/>
    </row>
    <row r="47" spans="2:13" ht="12.75" customHeight="1">
      <c r="B47" s="115"/>
      <c r="C47" s="135" t="s">
        <v>56</v>
      </c>
      <c r="D47" s="52">
        <f>SUM(D42:D46)</f>
        <v>1608.9185829469275</v>
      </c>
      <c r="E47" s="52">
        <f t="shared" ref="E47:H47" si="1">SUM(E42:E46)</f>
        <v>1649.4883124215098</v>
      </c>
      <c r="F47" s="52">
        <f t="shared" si="1"/>
        <v>1575.4757179998874</v>
      </c>
      <c r="G47" s="52">
        <f t="shared" si="1"/>
        <v>1559.3669580059109</v>
      </c>
      <c r="H47" s="52">
        <f t="shared" si="1"/>
        <v>1652.4815253912307</v>
      </c>
      <c r="I47" s="136">
        <f t="shared" si="0"/>
        <v>8045.7310967654666</v>
      </c>
      <c r="J47" s="115"/>
      <c r="K47" s="115"/>
      <c r="L47" s="115"/>
      <c r="M47" s="115"/>
    </row>
    <row r="48" spans="2:13">
      <c r="B48" s="115"/>
      <c r="C48" s="137"/>
      <c r="D48" s="53"/>
      <c r="E48" s="53"/>
      <c r="F48" s="53"/>
      <c r="G48" s="53"/>
      <c r="H48" s="53"/>
      <c r="I48" s="53"/>
      <c r="J48" s="115"/>
      <c r="K48" s="115"/>
      <c r="L48" s="115"/>
      <c r="M48" s="115"/>
    </row>
    <row r="49" spans="2:15" ht="12.75" customHeight="1">
      <c r="B49" s="115"/>
      <c r="C49" s="134" t="s">
        <v>57</v>
      </c>
      <c r="D49" s="51">
        <f>'ET workings T2 '!F30+'ET workings T2 '!F37+'ET workings T2 '!F38+'ET workings T2 '!F31</f>
        <v>1048.7178567310543</v>
      </c>
      <c r="E49" s="51">
        <f>'ET workings T2 '!G30+'ET workings T2 '!G37+'ET workings T2 '!G38+'ET workings T2 '!G31</f>
        <v>1405.7919182939349</v>
      </c>
      <c r="F49" s="51">
        <f>'ET workings T2 '!H30+'ET workings T2 '!H37+'ET workings T2 '!H38+'ET workings T2 '!H31</f>
        <v>1392.1157745995699</v>
      </c>
      <c r="G49" s="51">
        <f>'ET workings T2 '!I30+'ET workings T2 '!I37+'ET workings T2 '!I38+'ET workings T2 '!I31</f>
        <v>1238.3537240483074</v>
      </c>
      <c r="H49" s="51">
        <f>'ET workings T2 '!J30+'ET workings T2 '!J37+'ET workings T2 '!J38+'ET workings T2 '!J31</f>
        <v>1332.8649179224099</v>
      </c>
      <c r="I49" s="136">
        <f>SUM(D49:H49)</f>
        <v>6417.8441915952772</v>
      </c>
      <c r="J49" s="115"/>
      <c r="K49" s="115"/>
      <c r="L49" s="164"/>
      <c r="M49" s="115"/>
    </row>
    <row r="50" spans="2:15" ht="12.75" customHeight="1">
      <c r="B50" s="115"/>
      <c r="C50" s="134" t="s">
        <v>58</v>
      </c>
      <c r="D50" s="51">
        <f>+'ET workings T2 '!F32+'ET workings T2 '!F39</f>
        <v>273.92948545286976</v>
      </c>
      <c r="E50" s="51">
        <f>+'ET workings T2 '!G32+'ET workings T2 '!G39</f>
        <v>284.43623382410198</v>
      </c>
      <c r="F50" s="51">
        <f>+'ET workings T2 '!H32+'ET workings T2 '!H39</f>
        <v>258.47349988098335</v>
      </c>
      <c r="G50" s="51">
        <f>+'ET workings T2 '!I32+'ET workings T2 '!I39</f>
        <v>263.4871699980161</v>
      </c>
      <c r="H50" s="51">
        <f>+'ET workings T2 '!J32+'ET workings T2 '!J39</f>
        <v>259.22758973612804</v>
      </c>
      <c r="I50" s="136">
        <f>SUM(D50:H50)</f>
        <v>1339.5539788920992</v>
      </c>
      <c r="J50" s="115"/>
      <c r="K50" s="115"/>
      <c r="L50" s="165"/>
      <c r="M50" s="115"/>
    </row>
    <row r="51" spans="2:15" ht="12.75" customHeight="1">
      <c r="B51" s="115"/>
      <c r="C51" s="135" t="s">
        <v>59</v>
      </c>
      <c r="D51" s="52">
        <f>SUM(D49:D50)</f>
        <v>1322.6473421839241</v>
      </c>
      <c r="E51" s="52">
        <f>SUM(E49:E50)</f>
        <v>1690.2281521180369</v>
      </c>
      <c r="F51" s="52">
        <f>SUM(F49:F50)</f>
        <v>1650.5892744805533</v>
      </c>
      <c r="G51" s="52">
        <f>SUM(G49:G50)</f>
        <v>1501.8408940463235</v>
      </c>
      <c r="H51" s="52">
        <f>SUM(H49:H50)</f>
        <v>1592.0925076585379</v>
      </c>
      <c r="I51" s="136">
        <f>SUM(D51:H51)</f>
        <v>7757.3981704873759</v>
      </c>
      <c r="J51" s="115"/>
      <c r="K51" s="115"/>
      <c r="L51" s="165"/>
      <c r="M51" s="115"/>
    </row>
    <row r="52" spans="2:15" ht="12.75" customHeight="1">
      <c r="B52" s="115"/>
      <c r="C52" s="135"/>
      <c r="D52" s="52"/>
      <c r="E52" s="52"/>
      <c r="F52" s="52"/>
      <c r="G52" s="52"/>
      <c r="H52" s="52"/>
      <c r="I52" s="136"/>
      <c r="J52" s="115"/>
      <c r="K52" s="115"/>
      <c r="L52" s="165"/>
      <c r="M52" s="115"/>
    </row>
    <row r="53" spans="2:15" ht="12.75" customHeight="1">
      <c r="B53" s="115"/>
      <c r="C53" s="135" t="s">
        <v>60</v>
      </c>
      <c r="D53" s="52">
        <f>D47-(D47-D51)*(1-$D$12)</f>
        <v>1417.1168516357152</v>
      </c>
      <c r="E53" s="52">
        <f>E47-(E47-E51)*(1-$D$12)</f>
        <v>1676.7840050181828</v>
      </c>
      <c r="F53" s="52">
        <f>F47-(F47-F51)*(1-$D$12)</f>
        <v>1625.8018008419335</v>
      </c>
      <c r="G53" s="52">
        <f>G47-(G47-G51)*(1-$D$12)</f>
        <v>1520.8244951529873</v>
      </c>
      <c r="H53" s="52">
        <f>H47-(H47-H51)*(1-$D$12)</f>
        <v>1612.0208835103265</v>
      </c>
      <c r="I53" s="136">
        <f>SUM(D53:H53)</f>
        <v>7852.5480361591444</v>
      </c>
      <c r="J53" s="115"/>
      <c r="K53" s="115"/>
      <c r="L53" s="165"/>
      <c r="M53" s="115"/>
    </row>
    <row r="54" spans="2:15" ht="12.75" customHeight="1">
      <c r="B54" s="115"/>
      <c r="C54" s="134" t="s">
        <v>61</v>
      </c>
      <c r="D54" s="51">
        <f>'ET workings T2 '!F67</f>
        <v>308.59083910044103</v>
      </c>
      <c r="E54" s="51">
        <f>'ET workings T2 '!G67</f>
        <v>358.58128311518254</v>
      </c>
      <c r="F54" s="51">
        <f>'ET workings T2 '!H67</f>
        <v>338.79362916581158</v>
      </c>
      <c r="G54" s="51">
        <f>'ET workings T2 '!I67</f>
        <v>309.0877611487262</v>
      </c>
      <c r="H54" s="51">
        <f>'ET workings T2 '!J67</f>
        <v>317.41385079836516</v>
      </c>
      <c r="I54" s="136">
        <f>SUM(D54:H54)</f>
        <v>1632.4673633285265</v>
      </c>
      <c r="J54" s="115"/>
      <c r="K54" s="115"/>
      <c r="L54" s="165"/>
      <c r="M54" s="115"/>
    </row>
    <row r="55" spans="2:15" ht="12.75" customHeight="1">
      <c r="B55" s="115"/>
      <c r="C55" s="134" t="s">
        <v>62</v>
      </c>
      <c r="D55" s="51">
        <f>'ET workings T2 '!F66</f>
        <v>1108.5260125352743</v>
      </c>
      <c r="E55" s="51">
        <f>'ET workings T2 '!G66</f>
        <v>1318.2027219030003</v>
      </c>
      <c r="F55" s="51">
        <f>'ET workings T2 '!H66</f>
        <v>1287.0081716761219</v>
      </c>
      <c r="G55" s="51">
        <f>'ET workings T2 '!I66</f>
        <v>1211.7367340042613</v>
      </c>
      <c r="H55" s="51">
        <f>'ET workings T2 '!J66</f>
        <v>1294.6070327119614</v>
      </c>
      <c r="I55" s="136">
        <f>SUM(D55:H55)</f>
        <v>6220.0806728306197</v>
      </c>
      <c r="J55" s="115"/>
      <c r="K55" s="115"/>
      <c r="L55" s="165"/>
      <c r="M55" s="115"/>
    </row>
    <row r="56" spans="2:15" ht="23.25" customHeight="1">
      <c r="B56" s="115"/>
      <c r="C56" s="135"/>
      <c r="D56" s="115"/>
      <c r="E56" s="115"/>
      <c r="F56" s="115"/>
      <c r="G56" s="115"/>
      <c r="H56" s="115"/>
      <c r="I56" s="115"/>
      <c r="J56" s="115"/>
      <c r="K56" s="115"/>
      <c r="L56" s="115"/>
      <c r="M56" s="115"/>
    </row>
    <row r="57" spans="2:15" ht="53.25" customHeight="1">
      <c r="B57" s="115"/>
      <c r="C57" s="221" t="s">
        <v>63</v>
      </c>
      <c r="D57" s="226"/>
      <c r="E57" s="226"/>
      <c r="F57" s="226"/>
      <c r="G57" s="226"/>
      <c r="H57" s="226"/>
      <c r="I57" s="226"/>
      <c r="J57" s="226"/>
      <c r="K57" s="226"/>
      <c r="L57" s="226"/>
      <c r="M57" s="115"/>
    </row>
    <row r="58" spans="2:15" ht="13.8" thickBot="1">
      <c r="B58" s="115"/>
      <c r="C58" s="127" t="s">
        <v>64</v>
      </c>
      <c r="D58" s="128"/>
      <c r="E58" s="220"/>
      <c r="F58" s="220"/>
      <c r="G58" s="129"/>
      <c r="H58" s="130"/>
      <c r="I58" s="115"/>
      <c r="J58" s="115"/>
      <c r="K58" s="115"/>
      <c r="L58" s="115"/>
      <c r="M58" s="115"/>
      <c r="O58" s="166"/>
    </row>
    <row r="59" spans="2:15" ht="13.8" thickBot="1">
      <c r="B59" s="115"/>
      <c r="C59" s="127" t="s">
        <v>44</v>
      </c>
      <c r="D59" s="132" t="s">
        <v>45</v>
      </c>
      <c r="E59" s="132" t="s">
        <v>46</v>
      </c>
      <c r="F59" s="133" t="s">
        <v>47</v>
      </c>
      <c r="G59" s="133" t="s">
        <v>48</v>
      </c>
      <c r="H59" s="133" t="s">
        <v>49</v>
      </c>
      <c r="I59" s="167"/>
      <c r="J59" s="167"/>
      <c r="K59" s="167"/>
      <c r="L59" s="115"/>
      <c r="M59" s="115"/>
    </row>
    <row r="60" spans="2:15">
      <c r="B60" s="115"/>
      <c r="C60" s="134" t="s">
        <v>65</v>
      </c>
      <c r="D60" s="51">
        <f>'ET workings T2 '!F70</f>
        <v>13933.175026885419</v>
      </c>
      <c r="E60" s="51">
        <f>'ET workings T2 '!G70</f>
        <v>14176.011229599253</v>
      </c>
      <c r="F60" s="51">
        <f>'ET workings T2 '!H70</f>
        <v>14630.656912450942</v>
      </c>
      <c r="G60" s="51">
        <f>'ET workings T2 '!I70</f>
        <v>15049.638596873863</v>
      </c>
      <c r="H60" s="51">
        <f>'ET workings T2 '!J70</f>
        <v>15389.948105147892</v>
      </c>
      <c r="I60" s="51"/>
      <c r="J60" s="51"/>
      <c r="K60" s="51"/>
      <c r="L60" s="115"/>
      <c r="M60" s="115"/>
    </row>
    <row r="61" spans="2:15">
      <c r="B61" s="115"/>
      <c r="C61" s="134" t="s">
        <v>66</v>
      </c>
      <c r="D61" s="51">
        <f>'ET workings T2 '!F71</f>
        <v>0</v>
      </c>
      <c r="E61" s="51">
        <f>'ET workings T2 '!G71</f>
        <v>0</v>
      </c>
      <c r="F61" s="51">
        <f>'ET workings T2 '!H71</f>
        <v>0</v>
      </c>
      <c r="G61" s="51">
        <f>'ET workings T2 '!I71</f>
        <v>0</v>
      </c>
      <c r="H61" s="51">
        <f>'ET workings T2 '!J71</f>
        <v>0</v>
      </c>
      <c r="I61" s="51"/>
      <c r="J61" s="51"/>
      <c r="K61" s="51"/>
      <c r="L61" s="115"/>
      <c r="M61" s="115"/>
    </row>
    <row r="62" spans="2:15">
      <c r="B62" s="115"/>
      <c r="C62" s="134" t="s">
        <v>67</v>
      </c>
      <c r="D62" s="51">
        <f>'ET workings T2 '!F73</f>
        <v>1108.5260125352743</v>
      </c>
      <c r="E62" s="51">
        <f>'ET workings T2 '!G73</f>
        <v>1318.2027219030003</v>
      </c>
      <c r="F62" s="51">
        <f>'ET workings T2 '!H73</f>
        <v>1287.0081716761219</v>
      </c>
      <c r="G62" s="51">
        <f>'ET workings T2 '!I73</f>
        <v>1211.7367340042613</v>
      </c>
      <c r="H62" s="51">
        <f>'ET workings T2 '!J73</f>
        <v>1294.6070327119614</v>
      </c>
      <c r="I62" s="51"/>
      <c r="J62" s="51"/>
      <c r="K62" s="51"/>
      <c r="L62" s="115"/>
      <c r="M62" s="115"/>
    </row>
    <row r="63" spans="2:15">
      <c r="B63" s="115"/>
      <c r="C63" s="134" t="s">
        <v>68</v>
      </c>
      <c r="D63" s="51">
        <f>'ET workings T2 '!F74</f>
        <v>-865.68980982143887</v>
      </c>
      <c r="E63" s="51">
        <f>'ET workings T2 '!G74</f>
        <v>-863.5570390513094</v>
      </c>
      <c r="F63" s="51">
        <f>'ET workings T2 '!H74</f>
        <v>-868.02648725320307</v>
      </c>
      <c r="G63" s="51">
        <f>'ET workings T2 '!I74</f>
        <v>-871.42722573023264</v>
      </c>
      <c r="H63" s="51">
        <f>'ET workings T2 '!J74</f>
        <v>-866.78081881077321</v>
      </c>
      <c r="I63" s="51"/>
      <c r="J63" s="51"/>
      <c r="K63" s="51"/>
      <c r="L63" s="115"/>
      <c r="M63" s="115"/>
      <c r="N63" s="168"/>
    </row>
    <row r="64" spans="2:15" ht="15" customHeight="1">
      <c r="B64" s="115"/>
      <c r="C64" s="135" t="s">
        <v>69</v>
      </c>
      <c r="D64" s="52">
        <f>'ET workings T2 '!F75</f>
        <v>14176.011229599255</v>
      </c>
      <c r="E64" s="52">
        <f>'ET workings T2 '!G75</f>
        <v>14630.656912450944</v>
      </c>
      <c r="F64" s="52">
        <f>'ET workings T2 '!H75</f>
        <v>15049.638596873861</v>
      </c>
      <c r="G64" s="52">
        <f>'ET workings T2 '!I75</f>
        <v>15389.948105147892</v>
      </c>
      <c r="H64" s="52">
        <f>'ET workings T2 '!J75</f>
        <v>15817.77431904908</v>
      </c>
      <c r="I64" s="52"/>
      <c r="J64" s="52"/>
      <c r="K64" s="52"/>
      <c r="L64" s="115"/>
      <c r="M64" s="115"/>
    </row>
    <row r="65" spans="2:15" ht="17.25" customHeight="1" thickBot="1">
      <c r="B65" s="115"/>
      <c r="C65" s="138" t="s">
        <v>70</v>
      </c>
      <c r="D65" s="55">
        <f>'ET workings T2 '!F56-'ET workings T2 '!F55</f>
        <v>0</v>
      </c>
      <c r="E65" s="55">
        <f>'ET workings T2 '!G56-'ET workings T2 '!G55</f>
        <v>0</v>
      </c>
      <c r="F65" s="55">
        <f>'ET workings T2 '!H56-'ET workings T2 '!H55</f>
        <v>0</v>
      </c>
      <c r="G65" s="55">
        <f>'ET workings T2 '!I56-'ET workings T2 '!I55</f>
        <v>0</v>
      </c>
      <c r="H65" s="55">
        <f>'ET workings T2 '!J56-'ET workings T2 '!J55</f>
        <v>0</v>
      </c>
      <c r="I65" s="169"/>
      <c r="J65" s="169"/>
      <c r="K65" s="169"/>
      <c r="L65" s="115"/>
      <c r="M65" s="115"/>
    </row>
    <row r="66" spans="2:15" ht="11.25" customHeight="1">
      <c r="B66" s="115"/>
      <c r="C66" s="135"/>
      <c r="D66" s="115"/>
      <c r="E66" s="115"/>
      <c r="F66" s="115"/>
      <c r="G66" s="115"/>
      <c r="H66" s="115"/>
      <c r="I66" s="115"/>
      <c r="J66" s="115"/>
      <c r="K66" s="115"/>
      <c r="L66" s="115"/>
      <c r="M66" s="115"/>
    </row>
    <row r="67" spans="2:15" ht="13.8" thickBot="1">
      <c r="B67" s="115"/>
      <c r="C67" s="127" t="s">
        <v>71</v>
      </c>
      <c r="D67" s="128"/>
      <c r="E67" s="220"/>
      <c r="F67" s="220"/>
      <c r="G67" s="129"/>
      <c r="H67" s="130"/>
      <c r="I67" s="115"/>
      <c r="J67" s="115"/>
      <c r="K67" s="115"/>
      <c r="L67" s="115"/>
      <c r="M67" s="115"/>
      <c r="O67" s="166"/>
    </row>
    <row r="68" spans="2:15" ht="13.8" thickBot="1">
      <c r="B68" s="115"/>
      <c r="C68" s="127" t="s">
        <v>44</v>
      </c>
      <c r="D68" s="132" t="s">
        <v>45</v>
      </c>
      <c r="E68" s="132" t="s">
        <v>46</v>
      </c>
      <c r="F68" s="133" t="s">
        <v>47</v>
      </c>
      <c r="G68" s="133" t="s">
        <v>48</v>
      </c>
      <c r="H68" s="133" t="s">
        <v>49</v>
      </c>
      <c r="I68" s="167"/>
      <c r="J68" s="167"/>
      <c r="K68" s="167"/>
      <c r="L68" s="115"/>
      <c r="M68" s="115"/>
    </row>
    <row r="69" spans="2:15">
      <c r="B69" s="115"/>
      <c r="C69" s="134" t="s">
        <v>72</v>
      </c>
      <c r="D69" s="51">
        <f>D60+'ET workings T2 '!F56</f>
        <v>13933.175026885419</v>
      </c>
      <c r="E69" s="51">
        <f>E60+'ET workings T2 '!G56</f>
        <v>14176.011229599253</v>
      </c>
      <c r="F69" s="51">
        <f>F60+'ET workings T2 '!H56</f>
        <v>14630.656912450942</v>
      </c>
      <c r="G69" s="51">
        <f>G60+'ET workings T2 '!I56</f>
        <v>15049.638596873863</v>
      </c>
      <c r="H69" s="51">
        <f>H60+'ET workings T2 '!J56</f>
        <v>15389.948105147892</v>
      </c>
      <c r="I69" s="51"/>
      <c r="J69" s="51"/>
      <c r="K69" s="51"/>
      <c r="L69" s="115"/>
      <c r="M69" s="115"/>
    </row>
    <row r="70" spans="2:15">
      <c r="B70" s="115"/>
      <c r="C70" s="134" t="s">
        <v>73</v>
      </c>
      <c r="D70" s="51">
        <f>D55</f>
        <v>1108.5260125352743</v>
      </c>
      <c r="E70" s="51">
        <f>E55</f>
        <v>1318.2027219030003</v>
      </c>
      <c r="F70" s="51">
        <f>F55</f>
        <v>1287.0081716761219</v>
      </c>
      <c r="G70" s="51">
        <f>G55</f>
        <v>1211.7367340042613</v>
      </c>
      <c r="H70" s="51">
        <f>H55</f>
        <v>1294.6070327119614</v>
      </c>
      <c r="I70" s="51"/>
      <c r="J70" s="51"/>
      <c r="K70" s="51"/>
      <c r="L70" s="115"/>
      <c r="M70" s="115"/>
    </row>
    <row r="71" spans="2:15">
      <c r="B71" s="115"/>
      <c r="C71" s="134" t="s">
        <v>74</v>
      </c>
      <c r="D71" s="51">
        <f>'ET workings T2 '!F58</f>
        <v>-865.68980982143887</v>
      </c>
      <c r="E71" s="51">
        <f>'ET workings T2 '!G58</f>
        <v>-838.92312766163661</v>
      </c>
      <c r="F71" s="51">
        <f>'ET workings T2 '!H58</f>
        <v>-814.09918204346366</v>
      </c>
      <c r="G71" s="51">
        <f>'ET workings T2 '!I58</f>
        <v>-788.89973892769046</v>
      </c>
      <c r="H71" s="51">
        <f>'ET workings T2 '!J58</f>
        <v>-757.32584903035854</v>
      </c>
      <c r="I71" s="51"/>
      <c r="J71" s="51"/>
      <c r="K71" s="51"/>
      <c r="L71" s="115"/>
      <c r="M71" s="115"/>
    </row>
    <row r="72" spans="2:15">
      <c r="B72" s="115"/>
      <c r="C72" s="134" t="s">
        <v>75</v>
      </c>
      <c r="D72" s="51">
        <f>'ET workings T2 '!F59</f>
        <v>0</v>
      </c>
      <c r="E72" s="51">
        <f>'ET workings T2 '!G59</f>
        <v>-24.633911389672761</v>
      </c>
      <c r="F72" s="51">
        <f>'ET workings T2 '!H59</f>
        <v>-53.927305209739437</v>
      </c>
      <c r="G72" s="51">
        <f>'ET workings T2 '!I59</f>
        <v>-82.527486802542143</v>
      </c>
      <c r="H72" s="51">
        <f>'ET workings T2 '!J59</f>
        <v>-109.45496978041461</v>
      </c>
      <c r="I72" s="51"/>
      <c r="J72" s="51"/>
      <c r="K72" s="51"/>
      <c r="L72" s="115"/>
      <c r="M72" s="115"/>
      <c r="N72" s="139"/>
    </row>
    <row r="73" spans="2:15" ht="13.8" thickBot="1">
      <c r="B73" s="115"/>
      <c r="C73" s="127" t="s">
        <v>76</v>
      </c>
      <c r="D73" s="54">
        <f>SUM(D69:D72)</f>
        <v>14176.011229599255</v>
      </c>
      <c r="E73" s="54">
        <f>SUM(E69:E72)</f>
        <v>14630.656912450944</v>
      </c>
      <c r="F73" s="54">
        <f>SUM(F69:F72)</f>
        <v>15049.638596873861</v>
      </c>
      <c r="G73" s="54">
        <f>SUM(G69:G72)</f>
        <v>15389.948105147892</v>
      </c>
      <c r="H73" s="54">
        <f>SUM(H69:H72)</f>
        <v>15817.774319049082</v>
      </c>
      <c r="I73" s="52"/>
      <c r="J73" s="52"/>
      <c r="K73" s="52"/>
      <c r="L73" s="115"/>
      <c r="M73" s="115"/>
      <c r="N73" s="170"/>
    </row>
    <row r="74" spans="2:15">
      <c r="B74" s="115"/>
      <c r="C74" s="135"/>
      <c r="D74" s="52"/>
      <c r="E74" s="52"/>
      <c r="F74" s="52"/>
      <c r="G74" s="52"/>
      <c r="H74" s="52"/>
      <c r="I74" s="52"/>
      <c r="J74" s="52"/>
      <c r="K74" s="52"/>
      <c r="L74" s="115"/>
      <c r="M74" s="115"/>
      <c r="N74" s="170"/>
    </row>
    <row r="75" spans="2:15">
      <c r="C75" s="171"/>
      <c r="D75" s="172"/>
      <c r="E75" s="172"/>
      <c r="F75" s="172"/>
      <c r="G75" s="172"/>
      <c r="H75" s="172"/>
      <c r="I75" s="172"/>
      <c r="J75" s="172"/>
      <c r="K75" s="172"/>
      <c r="L75" s="172"/>
      <c r="M75" s="172"/>
    </row>
    <row r="76" spans="2:15" ht="23.4">
      <c r="B76" s="113">
        <v>4</v>
      </c>
      <c r="C76" s="122" t="s">
        <v>77</v>
      </c>
      <c r="D76" s="140"/>
      <c r="E76" s="140"/>
      <c r="F76" s="140"/>
      <c r="G76" s="140"/>
      <c r="H76" s="140"/>
      <c r="I76" s="140"/>
      <c r="J76" s="140"/>
      <c r="K76" s="140"/>
      <c r="L76" s="140"/>
      <c r="M76" s="140"/>
    </row>
    <row r="77" spans="2:15" ht="23.4">
      <c r="B77" s="113"/>
      <c r="C77" s="221" t="s">
        <v>78</v>
      </c>
      <c r="D77" s="221"/>
      <c r="E77" s="221"/>
      <c r="F77" s="221"/>
      <c r="G77" s="221"/>
      <c r="H77" s="221"/>
      <c r="I77" s="221"/>
      <c r="J77" s="221"/>
      <c r="K77" s="221"/>
      <c r="L77" s="221"/>
      <c r="M77" s="140"/>
    </row>
    <row r="78" spans="2:15" ht="15" customHeight="1">
      <c r="B78" s="113"/>
      <c r="C78" s="173"/>
      <c r="D78" s="173"/>
      <c r="E78" s="173"/>
      <c r="F78" s="173"/>
      <c r="G78" s="173"/>
      <c r="H78" s="173"/>
      <c r="I78" s="173"/>
      <c r="J78" s="173"/>
      <c r="K78" s="173"/>
      <c r="L78" s="173"/>
      <c r="M78" s="140"/>
    </row>
    <row r="79" spans="2:15" ht="13.8" thickBot="1">
      <c r="B79" s="115"/>
      <c r="C79" s="127" t="s">
        <v>79</v>
      </c>
      <c r="D79" s="128"/>
      <c r="E79" s="220"/>
      <c r="F79" s="220"/>
      <c r="G79" s="129"/>
      <c r="H79" s="130"/>
      <c r="I79" s="115"/>
      <c r="J79" s="115"/>
      <c r="K79" s="115"/>
      <c r="L79" s="115"/>
      <c r="M79" s="115"/>
    </row>
    <row r="80" spans="2:15" ht="13.8" thickBot="1">
      <c r="B80" s="115"/>
      <c r="C80" s="127" t="s">
        <v>44</v>
      </c>
      <c r="D80" s="132" t="s">
        <v>45</v>
      </c>
      <c r="E80" s="132" t="s">
        <v>46</v>
      </c>
      <c r="F80" s="133" t="s">
        <v>47</v>
      </c>
      <c r="G80" s="133" t="s">
        <v>48</v>
      </c>
      <c r="H80" s="133" t="s">
        <v>49</v>
      </c>
      <c r="I80" s="167"/>
      <c r="J80" s="167"/>
      <c r="K80" s="167"/>
      <c r="L80" s="167"/>
      <c r="M80" s="115"/>
    </row>
    <row r="81" spans="2:33">
      <c r="B81" s="115"/>
      <c r="C81" s="134" t="s">
        <v>61</v>
      </c>
      <c r="D81" s="51">
        <f>'ET workings T2 '!F91</f>
        <v>308.59083910044103</v>
      </c>
      <c r="E81" s="51">
        <f>'ET workings T2 '!G91</f>
        <v>358.58128311518254</v>
      </c>
      <c r="F81" s="51">
        <f>'ET workings T2 '!H91</f>
        <v>338.79362916581158</v>
      </c>
      <c r="G81" s="51">
        <f>'ET workings T2 '!I91</f>
        <v>309.0877611487262</v>
      </c>
      <c r="H81" s="51">
        <f>'ET workings T2 '!J91</f>
        <v>317.41385079836516</v>
      </c>
      <c r="I81" s="51"/>
      <c r="J81" s="51"/>
      <c r="K81" s="51"/>
      <c r="L81" s="134"/>
      <c r="M81" s="115"/>
    </row>
    <row r="82" spans="2:33">
      <c r="B82" s="115"/>
      <c r="C82" s="134" t="s">
        <v>80</v>
      </c>
      <c r="D82" s="51">
        <f>'ET workings T2 '!F92</f>
        <v>144.93761826296043</v>
      </c>
      <c r="E82" s="51">
        <f>'ET workings T2 '!G92</f>
        <v>142.23031061226825</v>
      </c>
      <c r="F82" s="51">
        <f>'ET workings T2 '!H92</f>
        <v>121.74097876880631</v>
      </c>
      <c r="G82" s="51">
        <f>'ET workings T2 '!I92</f>
        <v>110.63464524107741</v>
      </c>
      <c r="H82" s="51">
        <f>'ET workings T2 '!J92</f>
        <v>113.25904130880311</v>
      </c>
      <c r="I82" s="51"/>
      <c r="J82" s="51"/>
      <c r="K82" s="51"/>
      <c r="L82" s="136"/>
      <c r="M82" s="115"/>
    </row>
    <row r="83" spans="2:33">
      <c r="B83" s="115"/>
      <c r="C83" s="134" t="s">
        <v>81</v>
      </c>
      <c r="D83" s="51">
        <f>'ET workings T2 '!F95</f>
        <v>33.34119247229242</v>
      </c>
      <c r="E83" s="51">
        <f>'ET workings T2 '!G95</f>
        <v>0</v>
      </c>
      <c r="F83" s="51">
        <f>'ET workings T2 '!H95</f>
        <v>0</v>
      </c>
      <c r="G83" s="51">
        <f>'ET workings T2 '!I95</f>
        <v>0</v>
      </c>
      <c r="H83" s="51">
        <f>'ET workings T2 '!J95</f>
        <v>0</v>
      </c>
      <c r="I83" s="51"/>
      <c r="J83" s="51"/>
      <c r="K83" s="51"/>
      <c r="L83" s="115"/>
      <c r="M83" s="115"/>
    </row>
    <row r="84" spans="2:33">
      <c r="B84" s="115"/>
      <c r="C84" s="134" t="s">
        <v>82</v>
      </c>
      <c r="D84" s="51">
        <f>'ET workings T2 '!F98</f>
        <v>-13</v>
      </c>
      <c r="E84" s="51">
        <f>'ET workings T2 '!G98</f>
        <v>-13</v>
      </c>
      <c r="F84" s="51">
        <f>'ET workings T2 '!H98</f>
        <v>-13</v>
      </c>
      <c r="G84" s="51">
        <f>'ET workings T2 '!I98</f>
        <v>-13</v>
      </c>
      <c r="H84" s="51">
        <f>'ET workings T2 '!J98</f>
        <v>-13</v>
      </c>
      <c r="I84" s="51"/>
      <c r="J84" s="51"/>
      <c r="K84" s="51"/>
      <c r="L84" s="115"/>
      <c r="M84" s="115"/>
    </row>
    <row r="85" spans="2:33">
      <c r="B85" s="115"/>
      <c r="C85" s="134" t="s">
        <v>83</v>
      </c>
      <c r="D85" s="51">
        <f>'ET workings T2 '!F101</f>
        <v>108.83032952340793</v>
      </c>
      <c r="E85" s="51">
        <f>'ET workings T2 '!G101</f>
        <v>28.539368935579759</v>
      </c>
      <c r="F85" s="51">
        <f>'ET workings T2 '!H101</f>
        <v>184.56199836698349</v>
      </c>
      <c r="G85" s="51">
        <f>'ET workings T2 '!I101</f>
        <v>194.43549738233708</v>
      </c>
      <c r="H85" s="51">
        <f>'ET workings T2 '!J101</f>
        <v>187.46707722907055</v>
      </c>
      <c r="I85" s="51"/>
      <c r="J85" s="51"/>
      <c r="K85" s="51"/>
      <c r="L85" s="115"/>
      <c r="M85" s="115"/>
    </row>
    <row r="86" spans="2:33">
      <c r="B86" s="115"/>
      <c r="C86" s="134" t="s">
        <v>84</v>
      </c>
      <c r="D86" s="51">
        <f>'ET workings T2 '!F102</f>
        <v>0</v>
      </c>
      <c r="E86" s="51">
        <f>'ET workings T2 '!G102</f>
        <v>0</v>
      </c>
      <c r="F86" s="51">
        <f>'ET workings T2 '!H102</f>
        <v>0</v>
      </c>
      <c r="G86" s="51">
        <f>'ET workings T2 '!I102</f>
        <v>0</v>
      </c>
      <c r="H86" s="51">
        <f>'ET workings T2 '!J102</f>
        <v>0</v>
      </c>
      <c r="I86" s="51"/>
      <c r="J86" s="51"/>
      <c r="K86" s="51"/>
      <c r="L86" s="115"/>
      <c r="M86" s="115"/>
    </row>
    <row r="87" spans="2:33">
      <c r="B87" s="115"/>
      <c r="C87" s="134" t="s">
        <v>85</v>
      </c>
      <c r="D87" s="51">
        <f>'ET workings T2 '!F93+'ET workings T2 '!F94</f>
        <v>1286.2205173936093</v>
      </c>
      <c r="E87" s="51">
        <f>'ET workings T2 '!G93+'ET workings T2 '!G94</f>
        <v>1284.0516702554673</v>
      </c>
      <c r="F87" s="51">
        <f>'ET workings T2 '!H93+'ET workings T2 '!H94</f>
        <v>1344.8407266002278</v>
      </c>
      <c r="G87" s="51">
        <f>'ET workings T2 '!I93+'ET workings T2 '!I94</f>
        <v>1369.9953114763289</v>
      </c>
      <c r="H87" s="51">
        <f>'ET workings T2 '!J93+'ET workings T2 '!J94</f>
        <v>1391.6097701992371</v>
      </c>
      <c r="I87" s="51"/>
      <c r="J87" s="51"/>
      <c r="K87" s="51"/>
      <c r="L87" s="115"/>
      <c r="M87" s="115"/>
    </row>
    <row r="88" spans="2:33">
      <c r="B88" s="115"/>
      <c r="C88" s="134" t="s">
        <v>86</v>
      </c>
      <c r="D88" s="51">
        <f>'ET workings T2 '!F96</f>
        <v>0</v>
      </c>
      <c r="E88" s="51">
        <f>'ET workings T2 '!G96</f>
        <v>0</v>
      </c>
      <c r="F88" s="51">
        <f>'ET workings T2 '!H96</f>
        <v>0</v>
      </c>
      <c r="G88" s="51">
        <f>'ET workings T2 '!I96</f>
        <v>0</v>
      </c>
      <c r="H88" s="51">
        <f>'ET workings T2 '!J96</f>
        <v>0</v>
      </c>
      <c r="I88" s="51"/>
      <c r="J88" s="51"/>
      <c r="K88" s="51"/>
      <c r="L88" s="115"/>
      <c r="M88" s="115"/>
    </row>
    <row r="89" spans="2:33">
      <c r="B89" s="115"/>
      <c r="C89" s="134" t="s">
        <v>87</v>
      </c>
      <c r="D89" s="51">
        <f>'ET workings T2 '!F99</f>
        <v>7.936433957255705</v>
      </c>
      <c r="E89" s="51">
        <f>'ET workings T2 '!G99</f>
        <v>2.624678738244032</v>
      </c>
      <c r="F89" s="51">
        <f>'ET workings T2 '!H99</f>
        <v>2.6008605218043916</v>
      </c>
      <c r="G89" s="51">
        <f>'ET workings T2 '!I99</f>
        <v>1.0836636499362799</v>
      </c>
      <c r="H89" s="51">
        <f>'ET workings T2 '!J99</f>
        <v>1.2735581897328487</v>
      </c>
      <c r="I89" s="51"/>
      <c r="J89" s="51"/>
      <c r="K89" s="51"/>
      <c r="L89" s="115"/>
      <c r="M89" s="115"/>
    </row>
    <row r="90" spans="2:33">
      <c r="B90" s="115"/>
      <c r="C90" s="134" t="s">
        <v>88</v>
      </c>
      <c r="D90" s="51">
        <f>'ET workings T2 '!F100</f>
        <v>5.6850579242228241</v>
      </c>
      <c r="E90" s="51">
        <f>'ET workings T2 '!G100</f>
        <v>4.9779682761802624</v>
      </c>
      <c r="F90" s="51">
        <f>'ET workings T2 '!H100</f>
        <v>15.373599004114745</v>
      </c>
      <c r="G90" s="51">
        <f>'ET workings T2 '!I100</f>
        <v>15.597581940091688</v>
      </c>
      <c r="H90" s="51">
        <f>'ET workings T2 '!J100</f>
        <v>13.715325141816992</v>
      </c>
      <c r="I90" s="51"/>
      <c r="J90" s="51"/>
      <c r="K90" s="51"/>
      <c r="L90" s="115"/>
      <c r="M90" s="115"/>
    </row>
    <row r="91" spans="2:33" ht="13.8" thickBot="1">
      <c r="B91" s="115"/>
      <c r="C91" s="174" t="s">
        <v>89</v>
      </c>
      <c r="D91" s="54">
        <f>SUM(D81:D90)</f>
        <v>1882.5419886341897</v>
      </c>
      <c r="E91" s="54">
        <f>SUM(E81:E90)</f>
        <v>1808.0052799329223</v>
      </c>
      <c r="F91" s="54">
        <f>SUM(F81:F90)</f>
        <v>1994.9117924277482</v>
      </c>
      <c r="G91" s="54">
        <f>SUM(G81:G90)</f>
        <v>1987.8344608384975</v>
      </c>
      <c r="H91" s="54">
        <f>SUM(H81:H90)</f>
        <v>2011.7386228670255</v>
      </c>
      <c r="I91" s="52"/>
      <c r="J91" s="52"/>
      <c r="K91" s="52"/>
      <c r="L91" s="115"/>
      <c r="M91" s="115"/>
      <c r="N91" s="170"/>
    </row>
    <row r="92" spans="2:33">
      <c r="B92" s="115"/>
      <c r="C92" s="135"/>
      <c r="D92" s="52"/>
      <c r="E92" s="52"/>
      <c r="F92" s="52"/>
      <c r="G92" s="52"/>
      <c r="H92" s="52"/>
      <c r="I92" s="52"/>
      <c r="J92" s="52"/>
      <c r="K92" s="52"/>
      <c r="L92" s="115"/>
      <c r="M92" s="115"/>
      <c r="N92" s="170"/>
    </row>
    <row r="93" spans="2:33" s="112" customFormat="1" ht="18" customHeight="1">
      <c r="B93" s="115"/>
      <c r="C93" s="221" t="s">
        <v>90</v>
      </c>
      <c r="D93" s="221"/>
      <c r="E93" s="221"/>
      <c r="F93" s="221"/>
      <c r="G93" s="221"/>
      <c r="H93" s="221"/>
      <c r="I93" s="221"/>
      <c r="J93" s="221"/>
      <c r="K93" s="221"/>
      <c r="L93" s="221"/>
      <c r="M93" s="115"/>
      <c r="S93" s="143"/>
      <c r="V93" s="142"/>
      <c r="W93" s="141"/>
      <c r="X93" s="141"/>
      <c r="Y93" s="141"/>
      <c r="Z93" s="141"/>
      <c r="AA93" s="141"/>
      <c r="AB93" s="141"/>
      <c r="AC93" s="141"/>
      <c r="AD93" s="141"/>
      <c r="AE93" s="123"/>
      <c r="AF93" s="123"/>
      <c r="AG93" s="123"/>
    </row>
    <row r="94" spans="2:33" s="112" customFormat="1" ht="5.25" customHeight="1">
      <c r="B94" s="115"/>
      <c r="C94" s="144"/>
      <c r="D94" s="124"/>
      <c r="E94" s="115"/>
      <c r="F94" s="115"/>
      <c r="G94" s="115"/>
      <c r="H94" s="115"/>
      <c r="I94" s="115"/>
      <c r="J94" s="115"/>
      <c r="K94" s="115"/>
      <c r="L94" s="145"/>
      <c r="M94" s="115"/>
      <c r="S94" s="143"/>
      <c r="V94" s="142"/>
      <c r="W94" s="141"/>
      <c r="X94" s="141"/>
      <c r="Y94" s="141"/>
      <c r="Z94" s="141"/>
      <c r="AA94" s="141"/>
      <c r="AB94" s="141"/>
      <c r="AC94" s="141"/>
      <c r="AD94" s="141"/>
      <c r="AE94" s="123"/>
      <c r="AF94" s="123"/>
      <c r="AG94" s="123"/>
    </row>
    <row r="95" spans="2:33" s="112" customFormat="1" ht="12.75" customHeight="1" thickBot="1">
      <c r="B95" s="115"/>
      <c r="C95" s="127" t="s">
        <v>91</v>
      </c>
      <c r="D95" s="140"/>
      <c r="E95" s="140"/>
      <c r="F95" s="127"/>
      <c r="G95" s="127"/>
      <c r="H95" s="127"/>
      <c r="I95" s="135"/>
      <c r="J95" s="135"/>
      <c r="K95" s="115"/>
      <c r="L95" s="145"/>
      <c r="M95" s="115"/>
      <c r="S95" s="143"/>
      <c r="V95" s="142"/>
      <c r="W95" s="141"/>
      <c r="X95" s="141"/>
      <c r="Y95" s="141"/>
      <c r="Z95" s="141"/>
      <c r="AA95" s="141"/>
      <c r="AB95" s="141"/>
      <c r="AC95" s="141"/>
      <c r="AD95" s="141"/>
      <c r="AE95" s="123"/>
      <c r="AF95" s="123"/>
      <c r="AG95" s="123"/>
    </row>
    <row r="96" spans="2:33" s="112" customFormat="1" ht="12.75" customHeight="1" thickBot="1">
      <c r="B96" s="115"/>
      <c r="C96" s="146" t="s">
        <v>44</v>
      </c>
      <c r="D96" s="133" t="s">
        <v>45</v>
      </c>
      <c r="E96" s="133" t="s">
        <v>46</v>
      </c>
      <c r="F96" s="133" t="s">
        <v>47</v>
      </c>
      <c r="G96" s="133" t="s">
        <v>48</v>
      </c>
      <c r="H96" s="133" t="s">
        <v>49</v>
      </c>
      <c r="I96" s="167"/>
      <c r="J96" s="167"/>
      <c r="K96" s="167"/>
      <c r="L96" s="145"/>
      <c r="M96" s="115"/>
      <c r="S96" s="143"/>
      <c r="V96" s="142"/>
      <c r="W96" s="141"/>
      <c r="X96" s="141"/>
      <c r="Y96" s="141"/>
      <c r="Z96" s="141"/>
      <c r="AA96" s="141"/>
      <c r="AB96" s="141"/>
      <c r="AC96" s="141"/>
      <c r="AD96" s="141"/>
      <c r="AE96" s="123"/>
      <c r="AF96" s="123"/>
      <c r="AG96" s="123"/>
    </row>
    <row r="97" spans="2:33" s="112" customFormat="1" ht="12.75" customHeight="1">
      <c r="B97" s="115"/>
      <c r="C97" s="134" t="s">
        <v>92</v>
      </c>
      <c r="D97" s="51">
        <f>D91</f>
        <v>1882.5419886341897</v>
      </c>
      <c r="E97" s="51">
        <f t="shared" ref="E97:H97" si="2">E91</f>
        <v>1808.0052799329223</v>
      </c>
      <c r="F97" s="51">
        <f t="shared" si="2"/>
        <v>1994.9117924277482</v>
      </c>
      <c r="G97" s="51">
        <f t="shared" si="2"/>
        <v>1987.8344608384975</v>
      </c>
      <c r="H97" s="51">
        <f t="shared" si="2"/>
        <v>2011.7386228670255</v>
      </c>
      <c r="I97" s="51"/>
      <c r="J97" s="51"/>
      <c r="K97" s="51"/>
      <c r="L97" s="145"/>
      <c r="M97" s="115"/>
      <c r="S97" s="143"/>
      <c r="V97" s="142"/>
      <c r="W97" s="141"/>
      <c r="X97" s="141"/>
      <c r="Y97" s="141"/>
      <c r="Z97" s="141"/>
      <c r="AA97" s="141"/>
      <c r="AB97" s="141"/>
      <c r="AC97" s="141"/>
      <c r="AD97" s="141"/>
      <c r="AE97" s="123"/>
      <c r="AF97" s="123"/>
      <c r="AG97" s="123"/>
    </row>
    <row r="98" spans="2:33" s="112" customFormat="1" ht="12.75" customHeight="1">
      <c r="B98" s="115"/>
      <c r="C98" s="135" t="s">
        <v>93</v>
      </c>
      <c r="D98" s="53"/>
      <c r="E98" s="53"/>
      <c r="F98" s="53"/>
      <c r="G98" s="53"/>
      <c r="H98" s="53"/>
      <c r="I98" s="147"/>
      <c r="J98" s="147"/>
      <c r="K98" s="147"/>
      <c r="L98" s="145"/>
      <c r="M98" s="115"/>
      <c r="S98" s="143"/>
      <c r="V98" s="142"/>
      <c r="W98" s="141"/>
      <c r="X98" s="141"/>
      <c r="Y98" s="141"/>
      <c r="Z98" s="141"/>
      <c r="AA98" s="141"/>
      <c r="AB98" s="141"/>
      <c r="AC98" s="141"/>
      <c r="AD98" s="141"/>
      <c r="AE98" s="123"/>
      <c r="AF98" s="123"/>
      <c r="AG98" s="123"/>
    </row>
    <row r="99" spans="2:33" s="112" customFormat="1" ht="12.75" customHeight="1">
      <c r="B99" s="115"/>
      <c r="C99" s="134" t="s">
        <v>94</v>
      </c>
      <c r="D99" s="51">
        <f>-'ET workings T2 '!F97</f>
        <v>151.90070472889673</v>
      </c>
      <c r="E99" s="51">
        <f>-'ET workings T2 '!G97</f>
        <v>155.10674399999999</v>
      </c>
      <c r="F99" s="51">
        <f>-'ET workings T2 '!H97</f>
        <v>151.25897700000002</v>
      </c>
      <c r="G99" s="51">
        <f>-'ET workings T2 '!I97</f>
        <v>147.730019</v>
      </c>
      <c r="H99" s="51">
        <f>-'ET workings T2 '!J97</f>
        <v>146.29379800000001</v>
      </c>
      <c r="I99" s="51"/>
      <c r="J99" s="51"/>
      <c r="K99" s="51"/>
      <c r="L99" s="145"/>
      <c r="M99" s="115"/>
      <c r="S99" s="143"/>
      <c r="V99" s="142"/>
      <c r="W99" s="141"/>
      <c r="X99" s="141"/>
      <c r="Y99" s="141"/>
      <c r="Z99" s="141"/>
      <c r="AA99" s="141"/>
      <c r="AB99" s="141"/>
      <c r="AC99" s="141"/>
      <c r="AD99" s="141"/>
      <c r="AE99" s="123"/>
      <c r="AF99" s="123"/>
      <c r="AG99" s="123"/>
    </row>
    <row r="100" spans="2:33" s="112" customFormat="1" ht="12.75" customHeight="1" thickBot="1">
      <c r="B100" s="115"/>
      <c r="C100" s="127" t="s">
        <v>95</v>
      </c>
      <c r="D100" s="54">
        <f>D97-D99</f>
        <v>1730.641283905293</v>
      </c>
      <c r="E100" s="54">
        <f t="shared" ref="E100:H100" si="3">E97-E99</f>
        <v>1652.8985359329224</v>
      </c>
      <c r="F100" s="54">
        <f t="shared" si="3"/>
        <v>1843.6528154277482</v>
      </c>
      <c r="G100" s="54">
        <f t="shared" si="3"/>
        <v>1840.1044418384975</v>
      </c>
      <c r="H100" s="54">
        <f t="shared" si="3"/>
        <v>1865.4448248670255</v>
      </c>
      <c r="I100" s="52"/>
      <c r="J100" s="52"/>
      <c r="K100" s="52"/>
      <c r="L100" s="145"/>
      <c r="M100" s="115"/>
      <c r="S100" s="143"/>
      <c r="V100" s="142"/>
      <c r="W100" s="141"/>
      <c r="X100" s="141"/>
      <c r="Y100" s="141"/>
      <c r="Z100" s="141"/>
      <c r="AA100" s="141"/>
      <c r="AB100" s="141"/>
      <c r="AC100" s="141"/>
      <c r="AD100" s="141"/>
      <c r="AE100" s="123"/>
      <c r="AF100" s="123"/>
      <c r="AG100" s="123"/>
    </row>
    <row r="101" spans="2:33" s="112" customFormat="1" ht="12.75" customHeight="1">
      <c r="B101" s="115"/>
      <c r="C101" s="135"/>
      <c r="D101" s="52"/>
      <c r="E101" s="52"/>
      <c r="F101" s="52"/>
      <c r="G101" s="52"/>
      <c r="H101" s="52"/>
      <c r="I101" s="52"/>
      <c r="J101" s="52"/>
      <c r="K101" s="52"/>
      <c r="L101" s="145"/>
      <c r="M101" s="140"/>
      <c r="S101" s="143"/>
      <c r="V101" s="142"/>
      <c r="W101" s="141"/>
      <c r="X101" s="141"/>
      <c r="Y101" s="141"/>
      <c r="Z101" s="141"/>
      <c r="AA101" s="141"/>
      <c r="AB101" s="141"/>
      <c r="AC101" s="141"/>
      <c r="AD101" s="141"/>
      <c r="AE101" s="123"/>
      <c r="AF101" s="123"/>
      <c r="AG101" s="123"/>
    </row>
    <row r="102" spans="2:33">
      <c r="B102" s="115"/>
      <c r="C102" s="221" t="s">
        <v>96</v>
      </c>
      <c r="D102" s="221"/>
      <c r="E102" s="221"/>
      <c r="F102" s="221"/>
      <c r="G102" s="221"/>
      <c r="H102" s="221"/>
      <c r="I102" s="221"/>
      <c r="J102" s="221"/>
      <c r="K102" s="221"/>
      <c r="L102" s="221"/>
      <c r="M102" s="115"/>
      <c r="N102" s="170"/>
    </row>
    <row r="103" spans="2:33" ht="7.5" customHeight="1" thickBot="1">
      <c r="B103" s="115"/>
      <c r="C103" s="127"/>
      <c r="D103" s="52"/>
      <c r="E103" s="52"/>
      <c r="F103" s="126"/>
      <c r="G103" s="126"/>
      <c r="H103" s="126"/>
      <c r="I103" s="126"/>
      <c r="J103" s="126"/>
      <c r="K103" s="52"/>
      <c r="L103" s="115"/>
      <c r="M103" s="115"/>
      <c r="N103" s="170"/>
    </row>
    <row r="104" spans="2:33" ht="13.8" thickBot="1">
      <c r="B104" s="115"/>
      <c r="C104" s="127" t="s">
        <v>97</v>
      </c>
      <c r="D104" s="140"/>
      <c r="E104" s="140"/>
      <c r="F104" s="127"/>
      <c r="G104" s="127"/>
      <c r="H104" s="127"/>
      <c r="I104" s="135"/>
      <c r="J104" s="135"/>
      <c r="K104" s="115"/>
      <c r="L104" s="115"/>
      <c r="M104" s="115"/>
    </row>
    <row r="105" spans="2:33" ht="13.8" thickBot="1">
      <c r="B105" s="115"/>
      <c r="C105" s="146" t="s">
        <v>44</v>
      </c>
      <c r="D105" s="133" t="s">
        <v>45</v>
      </c>
      <c r="E105" s="133" t="s">
        <v>46</v>
      </c>
      <c r="F105" s="133" t="s">
        <v>47</v>
      </c>
      <c r="G105" s="133" t="s">
        <v>48</v>
      </c>
      <c r="H105" s="133" t="s">
        <v>49</v>
      </c>
      <c r="I105" s="167"/>
      <c r="J105" s="167"/>
      <c r="K105" s="167"/>
      <c r="L105" s="167"/>
      <c r="M105" s="140"/>
      <c r="N105" s="172"/>
      <c r="O105" s="175"/>
      <c r="V105" s="176"/>
    </row>
    <row r="106" spans="2:33">
      <c r="B106" s="115"/>
      <c r="C106" s="134" t="s">
        <v>98</v>
      </c>
      <c r="D106" s="51">
        <f>'ET workings T2 '!F103</f>
        <v>1730.6412839052932</v>
      </c>
      <c r="E106" s="51">
        <f>'ET workings T2 '!G103</f>
        <v>1652.898535932922</v>
      </c>
      <c r="F106" s="51">
        <f>'ET workings T2 '!H103</f>
        <v>1843.6528154277485</v>
      </c>
      <c r="G106" s="51">
        <f>'ET workings T2 '!I103</f>
        <v>1840.1044418384972</v>
      </c>
      <c r="H106" s="51">
        <f>'ET workings T2 '!J103</f>
        <v>1865.4448248670258</v>
      </c>
      <c r="I106" s="51"/>
      <c r="J106" s="51"/>
      <c r="K106" s="51"/>
      <c r="L106" s="51"/>
      <c r="M106" s="140"/>
      <c r="N106" s="172"/>
      <c r="O106" s="172"/>
      <c r="V106" s="176"/>
    </row>
    <row r="107" spans="2:33">
      <c r="B107" s="115"/>
      <c r="C107" s="135" t="s">
        <v>99</v>
      </c>
      <c r="D107" s="52">
        <v>0</v>
      </c>
      <c r="E107" s="52">
        <f>IFERROR('ET workings T2 '!G106/CPIH!E2,"")</f>
        <v>87.26425846197003</v>
      </c>
      <c r="F107" s="52">
        <f>IFERROR('ET workings T2 '!H106/CPIH!F2,"")</f>
        <v>45.165549018001386</v>
      </c>
      <c r="G107" s="52" t="s">
        <v>263</v>
      </c>
      <c r="H107" s="52" t="s">
        <v>263</v>
      </c>
      <c r="I107" s="52"/>
      <c r="J107" s="52"/>
      <c r="K107" s="52"/>
      <c r="L107" s="52"/>
      <c r="M107" s="140"/>
      <c r="N107" s="172"/>
      <c r="O107" s="172"/>
      <c r="V107" s="176"/>
    </row>
    <row r="108" spans="2:33">
      <c r="B108" s="115"/>
      <c r="C108" s="98" t="s">
        <v>100</v>
      </c>
      <c r="D108" s="51">
        <f>'ET workings T2 '!F107/CPIH!D2</f>
        <v>1667.0598038782045</v>
      </c>
      <c r="E108" s="51">
        <f>'ET workings T2 '!G107/CPIH!E2</f>
        <v>1674.5452377997892</v>
      </c>
      <c r="F108" s="51">
        <f>'ET workings T2 '!H107/CPIH!F2</f>
        <v>1888.8183644457497</v>
      </c>
      <c r="G108" s="51">
        <f>'ET workings T2 '!I107/CPIH!G2</f>
        <v>1840.104441838497</v>
      </c>
      <c r="H108" s="51">
        <f>'ET workings T2 '!J107/CPIH!H2</f>
        <v>1865.4448248670258</v>
      </c>
      <c r="I108" s="51"/>
      <c r="J108" s="51"/>
      <c r="K108" s="51"/>
      <c r="L108" s="51"/>
      <c r="M108" s="140"/>
      <c r="N108" s="172"/>
      <c r="O108" s="172"/>
      <c r="V108" s="176"/>
    </row>
    <row r="109" spans="2:33" ht="13.8" thickBot="1">
      <c r="B109" s="115"/>
      <c r="C109" s="127" t="s">
        <v>95</v>
      </c>
      <c r="D109" s="54">
        <f>D100</f>
        <v>1730.641283905293</v>
      </c>
      <c r="E109" s="54">
        <f t="shared" ref="E109:H109" si="4">E100</f>
        <v>1652.8985359329224</v>
      </c>
      <c r="F109" s="54">
        <f t="shared" si="4"/>
        <v>1843.6528154277482</v>
      </c>
      <c r="G109" s="54">
        <f t="shared" si="4"/>
        <v>1840.1044418384975</v>
      </c>
      <c r="H109" s="54">
        <f t="shared" si="4"/>
        <v>1865.4448248670255</v>
      </c>
      <c r="I109" s="51"/>
      <c r="J109" s="51"/>
      <c r="K109" s="51"/>
      <c r="L109" s="51"/>
      <c r="M109" s="115"/>
      <c r="V109" s="176"/>
    </row>
    <row r="110" spans="2:33">
      <c r="B110" s="115"/>
      <c r="C110" s="115"/>
      <c r="D110" s="115"/>
      <c r="E110" s="124"/>
      <c r="F110" s="124"/>
      <c r="G110" s="124"/>
      <c r="H110" s="124"/>
      <c r="I110" s="124"/>
      <c r="J110" s="124"/>
      <c r="K110" s="124"/>
      <c r="L110" s="115"/>
      <c r="M110" s="115"/>
      <c r="V110" s="176"/>
    </row>
    <row r="111" spans="2:33">
      <c r="B111" s="115"/>
      <c r="C111" s="177"/>
      <c r="D111" s="124"/>
      <c r="E111" s="124"/>
      <c r="F111" s="124"/>
      <c r="G111" s="124"/>
      <c r="H111" s="124"/>
      <c r="I111" s="124"/>
      <c r="J111" s="124"/>
      <c r="K111" s="124"/>
      <c r="L111" s="115"/>
      <c r="M111" s="115"/>
      <c r="V111" s="176"/>
    </row>
    <row r="112" spans="2:33">
      <c r="C112" s="178"/>
      <c r="E112" s="166"/>
      <c r="F112" s="166"/>
      <c r="G112" s="166"/>
      <c r="H112" s="166"/>
      <c r="I112" s="166"/>
      <c r="J112" s="166"/>
      <c r="K112" s="166"/>
      <c r="V112" s="176"/>
    </row>
    <row r="113" spans="4:12">
      <c r="D113" s="172"/>
      <c r="E113" s="172"/>
      <c r="F113" s="172"/>
      <c r="G113" s="172"/>
      <c r="H113" s="172"/>
      <c r="I113" s="172"/>
      <c r="J113" s="172"/>
      <c r="K113" s="172"/>
      <c r="L113" s="172"/>
    </row>
    <row r="116" spans="4:12">
      <c r="D116" s="166"/>
      <c r="E116" s="166"/>
      <c r="F116" s="166"/>
      <c r="G116" s="166"/>
      <c r="H116" s="166"/>
      <c r="I116" s="166"/>
      <c r="J116" s="166"/>
      <c r="K116" s="166"/>
    </row>
  </sheetData>
  <sheetProtection algorithmName="SHA-512" hashValue="2ZsGbPGcgTP6gt3xuCykutD6wJ9J94jKV9uLP/BgfxIUr579nUVu5jQYU0eOW3CVDw1+zqoUiW66FUZWyZeDwQ==" saltValue="FyvNGxFgJ4NNE253q68LmA==" spinCount="100000" sheet="1" objects="1" scenarios="1"/>
  <mergeCells count="11">
    <mergeCell ref="E58:F58"/>
    <mergeCell ref="C4:E4"/>
    <mergeCell ref="C16:E16"/>
    <mergeCell ref="C37:L37"/>
    <mergeCell ref="E39:F39"/>
    <mergeCell ref="C57:L57"/>
    <mergeCell ref="E67:F67"/>
    <mergeCell ref="C77:L77"/>
    <mergeCell ref="E79:F79"/>
    <mergeCell ref="C93:L93"/>
    <mergeCell ref="C102:L102"/>
  </mergeCells>
  <pageMargins left="0.7" right="0.7" top="0.75" bottom="0.75" header="0.3" footer="0.3"/>
  <pageSetup paperSize="9"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691B9-78A2-4AD7-B949-39B1F7562636}">
  <sheetPr>
    <tabColor theme="7" tint="0.59999389629810485"/>
  </sheetPr>
  <dimension ref="A1:X577"/>
  <sheetViews>
    <sheetView showGridLines="0" zoomScaleNormal="100" workbookViewId="0">
      <pane xSplit="3" ySplit="4" topLeftCell="F5" activePane="bottomRight" state="frozen"/>
      <selection pane="topRight" activeCell="C45" sqref="C45"/>
      <selection pane="bottomLeft" activeCell="C45" sqref="C45"/>
      <selection pane="bottomRight" activeCell="F8" sqref="F8"/>
    </sheetView>
  </sheetViews>
  <sheetFormatPr defaultRowHeight="13.2"/>
  <cols>
    <col min="1" max="1" width="16.44140625" hidden="1" customWidth="1"/>
    <col min="2" max="2" width="28.5546875" bestFit="1" customWidth="1"/>
    <col min="3" max="3" width="54.5546875" customWidth="1"/>
    <col min="4" max="4" width="14.77734375" bestFit="1" customWidth="1"/>
    <col min="5" max="5" width="6.44140625" customWidth="1"/>
    <col min="6" max="6" width="16.5546875" bestFit="1" customWidth="1"/>
    <col min="7" max="11" width="13.77734375" bestFit="1" customWidth="1"/>
    <col min="12" max="13" width="14.5546875" bestFit="1" customWidth="1"/>
    <col min="14" max="14" width="14.21875" bestFit="1" customWidth="1"/>
    <col min="15" max="15" width="31.5546875" bestFit="1" customWidth="1"/>
    <col min="16" max="16" width="15.5546875" bestFit="1" customWidth="1"/>
    <col min="17" max="17" width="13.77734375" bestFit="1" customWidth="1"/>
    <col min="24" max="24" width="10.21875" customWidth="1"/>
  </cols>
  <sheetData>
    <row r="1" spans="1:24">
      <c r="O1" t="s">
        <v>101</v>
      </c>
      <c r="P1" s="4">
        <f>CPIH!D2</f>
        <v>1.0847835302284383</v>
      </c>
      <c r="Q1" s="4">
        <f>CPIH!E2</f>
        <v>1.1798701061894177</v>
      </c>
      <c r="R1" s="4">
        <f>CPIH!F2</f>
        <v>1.2411966917132644</v>
      </c>
      <c r="S1" s="4">
        <f>CPIH!G2</f>
        <v>1.2451864149158316</v>
      </c>
      <c r="T1" s="4">
        <f>CPIH!H2</f>
        <v>1.2395712150403304</v>
      </c>
      <c r="U1" s="4"/>
      <c r="V1" s="4"/>
      <c r="W1" s="4"/>
    </row>
    <row r="2" spans="1:24">
      <c r="O2" t="s">
        <v>102</v>
      </c>
      <c r="P2" s="4">
        <f>CPIH!D3</f>
        <v>1.1292169796764278</v>
      </c>
      <c r="Q2" s="4">
        <f>CPIH!E3</f>
        <v>1.2223879490900964</v>
      </c>
      <c r="R2" s="4">
        <f>CPIH!F3</f>
        <v>1.2467527246137471</v>
      </c>
      <c r="S2" s="4">
        <f>CPIH!G3</f>
        <v>1.240711341030807</v>
      </c>
      <c r="T2" s="4">
        <f>CPIH!H3</f>
        <v>1.2403071023206147</v>
      </c>
      <c r="U2" s="4"/>
      <c r="V2" s="4"/>
      <c r="W2" s="4"/>
    </row>
    <row r="3" spans="1:24" ht="13.8" thickBot="1">
      <c r="O3" t="s">
        <v>103</v>
      </c>
      <c r="P3" s="4">
        <f>CPIH!D4</f>
        <v>1.0533528227824487</v>
      </c>
      <c r="Q3" s="4"/>
      <c r="R3" s="4"/>
      <c r="S3" s="4"/>
      <c r="T3" s="4"/>
      <c r="U3" s="4"/>
      <c r="V3" s="4"/>
      <c r="W3" s="4"/>
    </row>
    <row r="4" spans="1:24" ht="14.4" thickBot="1">
      <c r="A4" s="65" t="s">
        <v>104</v>
      </c>
      <c r="B4" s="65" t="s">
        <v>105</v>
      </c>
      <c r="F4" s="5" t="s">
        <v>45</v>
      </c>
      <c r="G4" s="5" t="s">
        <v>46</v>
      </c>
      <c r="H4" s="5" t="s">
        <v>47</v>
      </c>
      <c r="I4" s="5" t="s">
        <v>48</v>
      </c>
      <c r="J4" s="5" t="s">
        <v>49</v>
      </c>
      <c r="K4" s="5"/>
      <c r="L4" s="5"/>
      <c r="M4" s="5"/>
      <c r="N4" s="5" t="s">
        <v>106</v>
      </c>
      <c r="O4" s="58" t="s">
        <v>107</v>
      </c>
      <c r="P4" s="5" t="s">
        <v>45</v>
      </c>
      <c r="Q4" s="5" t="s">
        <v>46</v>
      </c>
      <c r="R4" s="5" t="s">
        <v>47</v>
      </c>
      <c r="S4" s="5" t="s">
        <v>48</v>
      </c>
      <c r="T4" s="5" t="s">
        <v>49</v>
      </c>
      <c r="U4" s="5"/>
      <c r="V4" s="5"/>
      <c r="W4" s="5"/>
      <c r="X4" s="5" t="s">
        <v>106</v>
      </c>
    </row>
    <row r="6" spans="1:24">
      <c r="F6" s="227" t="s">
        <v>108</v>
      </c>
      <c r="G6" s="227"/>
      <c r="H6" s="227"/>
      <c r="I6" s="227"/>
      <c r="J6" s="227"/>
      <c r="K6" s="227"/>
      <c r="L6" s="227"/>
      <c r="M6" s="227"/>
      <c r="N6" s="227"/>
      <c r="P6" s="227" t="s">
        <v>109</v>
      </c>
      <c r="Q6" s="227"/>
      <c r="R6" s="227"/>
      <c r="S6" s="227"/>
      <c r="T6" s="227"/>
      <c r="U6" s="227"/>
      <c r="V6" s="227"/>
      <c r="W6" s="227"/>
      <c r="X6" s="227"/>
    </row>
    <row r="7" spans="1:24">
      <c r="C7" s="1" t="s">
        <v>110</v>
      </c>
      <c r="D7" s="1"/>
      <c r="N7" s="1"/>
      <c r="P7" s="2"/>
      <c r="Q7" s="2"/>
      <c r="R7" s="2"/>
      <c r="S7" s="2"/>
      <c r="T7" s="2"/>
      <c r="X7" s="2"/>
    </row>
    <row r="8" spans="1:24">
      <c r="C8" t="s">
        <v>111</v>
      </c>
      <c r="F8" s="59">
        <v>483.35725387190399</v>
      </c>
      <c r="G8" s="59">
        <v>482.10302147828446</v>
      </c>
      <c r="H8" s="59">
        <v>380.8243221888805</v>
      </c>
      <c r="I8" s="59">
        <v>391.04948642511806</v>
      </c>
      <c r="J8" s="59">
        <v>340.42224973959941</v>
      </c>
      <c r="N8" s="60">
        <f>SUM(F8:M8)</f>
        <v>2077.7563337037864</v>
      </c>
      <c r="P8" s="59">
        <f t="shared" ref="P8:T12" si="0">F8*P$1</f>
        <v>524.33798821668745</v>
      </c>
      <c r="Q8" s="59">
        <f t="shared" si="0"/>
        <v>568.81894314582257</v>
      </c>
      <c r="R8" s="59">
        <f t="shared" si="0"/>
        <v>472.67788882478482</v>
      </c>
      <c r="S8" s="59">
        <f t="shared" si="0"/>
        <v>486.92950805636991</v>
      </c>
      <c r="T8" s="59">
        <f t="shared" si="0"/>
        <v>421.97762173647806</v>
      </c>
      <c r="X8" s="60">
        <f>SUM(P8:W8)</f>
        <v>2474.7419499801426</v>
      </c>
    </row>
    <row r="9" spans="1:24">
      <c r="C9" t="s">
        <v>112</v>
      </c>
      <c r="F9" s="59">
        <v>750.9454275312055</v>
      </c>
      <c r="G9" s="59">
        <v>673.52283803962553</v>
      </c>
      <c r="H9" s="59">
        <v>555.64079017150959</v>
      </c>
      <c r="I9" s="59">
        <v>430.12049584626351</v>
      </c>
      <c r="J9" s="59">
        <v>348.8310410230456</v>
      </c>
      <c r="N9" s="60">
        <f>SUM(F9:M9)</f>
        <v>2759.06059261165</v>
      </c>
      <c r="P9" s="59">
        <f t="shared" si="0"/>
        <v>814.61323188620497</v>
      </c>
      <c r="Q9" s="59">
        <f t="shared" si="0"/>
        <v>794.66946243881091</v>
      </c>
      <c r="R9" s="59">
        <f t="shared" si="0"/>
        <v>689.65951054182187</v>
      </c>
      <c r="S9" s="59">
        <f t="shared" si="0"/>
        <v>535.58019820462869</v>
      </c>
      <c r="T9" s="59">
        <f t="shared" si="0"/>
        <v>432.40091736471999</v>
      </c>
      <c r="X9" s="60">
        <f t="shared" ref="X9:X12" si="1">SUM(P9:W9)</f>
        <v>3266.9233204361863</v>
      </c>
    </row>
    <row r="10" spans="1:24">
      <c r="C10" t="s">
        <v>113</v>
      </c>
      <c r="F10" s="59">
        <v>298.46653679474099</v>
      </c>
      <c r="G10" s="59">
        <v>282.9812171865795</v>
      </c>
      <c r="H10" s="59">
        <v>265.97534876638758</v>
      </c>
      <c r="I10" s="59">
        <v>246.98370038301283</v>
      </c>
      <c r="J10" s="59">
        <v>260.22169179759737</v>
      </c>
      <c r="N10" s="60">
        <f t="shared" ref="N10:N12" si="2">SUM(F10:M10)</f>
        <v>1354.6284949283181</v>
      </c>
      <c r="P10" s="59">
        <f t="shared" si="0"/>
        <v>323.77158343925521</v>
      </c>
      <c r="Q10" s="59">
        <f t="shared" si="0"/>
        <v>333.88107877154022</v>
      </c>
      <c r="R10" s="59">
        <f t="shared" si="0"/>
        <v>330.12772296612195</v>
      </c>
      <c r="S10" s="59">
        <f t="shared" si="0"/>
        <v>307.54074842256966</v>
      </c>
      <c r="T10" s="59">
        <f t="shared" si="0"/>
        <v>322.56331868139813</v>
      </c>
      <c r="X10" s="60">
        <f t="shared" si="1"/>
        <v>1617.8844522808852</v>
      </c>
    </row>
    <row r="11" spans="1:24">
      <c r="C11" t="s">
        <v>114</v>
      </c>
      <c r="F11" s="59">
        <f>L568+L567+L562+L561</f>
        <v>5.0085257502827831</v>
      </c>
      <c r="G11" s="59">
        <f t="shared" ref="G11:J11" si="3">M568+M567+M562+M561</f>
        <v>3.8222094979146517</v>
      </c>
      <c r="H11" s="59">
        <f t="shared" si="3"/>
        <v>-0.33741458254680734</v>
      </c>
      <c r="I11" s="59">
        <f t="shared" si="3"/>
        <v>3.0178473781793933</v>
      </c>
      <c r="J11" s="59">
        <f t="shared" si="3"/>
        <v>8.6207089352396125</v>
      </c>
      <c r="N11" s="60">
        <f t="shared" si="2"/>
        <v>20.131876979069631</v>
      </c>
      <c r="P11" s="59">
        <f t="shared" si="0"/>
        <v>5.4331662446317948</v>
      </c>
      <c r="Q11" s="59">
        <f t="shared" si="0"/>
        <v>4.5097107261827611</v>
      </c>
      <c r="R11" s="59">
        <f t="shared" si="0"/>
        <v>-0.41879786359290944</v>
      </c>
      <c r="S11" s="59">
        <f t="shared" si="0"/>
        <v>3.7577825575983406</v>
      </c>
      <c r="T11" s="59">
        <f t="shared" si="0"/>
        <v>10.685982649364</v>
      </c>
      <c r="X11" s="60">
        <f t="shared" si="1"/>
        <v>23.967844314183989</v>
      </c>
    </row>
    <row r="12" spans="1:24" ht="13.8" thickBot="1">
      <c r="C12" t="s">
        <v>115</v>
      </c>
      <c r="F12" s="61">
        <f>+L558+L559+L560+L563+L564+L565+L566+L569</f>
        <v>19.886452323238608</v>
      </c>
      <c r="G12" s="61">
        <f t="shared" ref="G12:J12" si="4">+M558+M559+M560+M563+M564+M565+M566+M569</f>
        <v>14.913808216628748</v>
      </c>
      <c r="H12" s="61">
        <f t="shared" si="4"/>
        <v>-1.1317542174052284</v>
      </c>
      <c r="I12" s="61">
        <f t="shared" si="4"/>
        <v>9.544564635813261</v>
      </c>
      <c r="J12" s="61">
        <f t="shared" si="4"/>
        <v>21.786954847108156</v>
      </c>
      <c r="N12" s="62">
        <f t="shared" si="2"/>
        <v>65.00002580538353</v>
      </c>
      <c r="P12" s="61">
        <f t="shared" si="0"/>
        <v>21.572495954922307</v>
      </c>
      <c r="Q12" s="61">
        <f t="shared" si="0"/>
        <v>17.596356484242371</v>
      </c>
      <c r="R12" s="61">
        <f t="shared" si="0"/>
        <v>-1.4047295904759041</v>
      </c>
      <c r="S12" s="61">
        <f t="shared" si="0"/>
        <v>11.884762220800745</v>
      </c>
      <c r="T12" s="61">
        <f t="shared" si="0"/>
        <v>27.006482091858672</v>
      </c>
      <c r="X12" s="62">
        <f t="shared" si="1"/>
        <v>76.655367161348195</v>
      </c>
    </row>
    <row r="13" spans="1:24">
      <c r="C13" s="1" t="s">
        <v>116</v>
      </c>
      <c r="D13" s="1"/>
      <c r="F13" s="6">
        <f>SUM(F8:F12)</f>
        <v>1557.664196271372</v>
      </c>
      <c r="G13" s="6">
        <f t="shared" ref="G13:J13" si="5">SUM(G8:G12)</f>
        <v>1457.3430944190327</v>
      </c>
      <c r="H13" s="6">
        <f t="shared" si="5"/>
        <v>1200.9712923268257</v>
      </c>
      <c r="I13" s="6">
        <f t="shared" si="5"/>
        <v>1080.7160946683869</v>
      </c>
      <c r="J13" s="6">
        <f t="shared" si="5"/>
        <v>979.88264634259019</v>
      </c>
      <c r="N13" s="6">
        <f>SUM(N8:N12)</f>
        <v>6276.5773240282069</v>
      </c>
      <c r="P13" s="6">
        <f>SUM(P8:P12)</f>
        <v>1689.7284657417017</v>
      </c>
      <c r="Q13" s="6">
        <f t="shared" ref="Q13:T13" si="6">SUM(Q8:Q12)</f>
        <v>1719.4755515665986</v>
      </c>
      <c r="R13" s="6">
        <f t="shared" si="6"/>
        <v>1490.6415948786598</v>
      </c>
      <c r="S13" s="6">
        <f t="shared" si="6"/>
        <v>1345.6929994619672</v>
      </c>
      <c r="T13" s="6">
        <f t="shared" si="6"/>
        <v>1214.6343225238188</v>
      </c>
      <c r="X13" s="6">
        <f>SUM(X8:X12)</f>
        <v>7460.172934172746</v>
      </c>
    </row>
    <row r="14" spans="1:24">
      <c r="N14" s="1"/>
      <c r="P14" s="2"/>
      <c r="Q14" s="2"/>
      <c r="R14" s="2"/>
      <c r="S14" s="2"/>
      <c r="T14" s="2"/>
      <c r="X14" s="2"/>
    </row>
    <row r="15" spans="1:24">
      <c r="C15" s="1" t="s">
        <v>117</v>
      </c>
      <c r="D15" s="1"/>
      <c r="N15" s="1"/>
      <c r="P15" s="2"/>
      <c r="Q15" s="2"/>
      <c r="R15" s="2"/>
      <c r="S15" s="2"/>
      <c r="T15" s="2"/>
      <c r="X15" s="2"/>
    </row>
    <row r="16" spans="1:24">
      <c r="C16" t="s">
        <v>111</v>
      </c>
      <c r="D16" s="1"/>
      <c r="F16" s="59">
        <v>34.562717916915709</v>
      </c>
      <c r="G16" s="59">
        <v>143.72710157027325</v>
      </c>
      <c r="H16" s="59">
        <v>269.43416515164711</v>
      </c>
      <c r="I16" s="59">
        <v>383.51325033732707</v>
      </c>
      <c r="J16" s="59">
        <v>561.24107683399586</v>
      </c>
      <c r="N16" s="60">
        <f>SUM(F16:M16)</f>
        <v>1392.4783118101591</v>
      </c>
      <c r="P16" s="59">
        <f t="shared" ref="P16:T19" si="7">F16*P$1</f>
        <v>37.493067156201519</v>
      </c>
      <c r="Q16" s="59">
        <f t="shared" ref="Q16" si="8">G16*Q$1</f>
        <v>169.57931059201553</v>
      </c>
      <c r="R16" s="59">
        <f t="shared" ref="R16" si="9">H16*R$1</f>
        <v>334.4207944207497</v>
      </c>
      <c r="S16" s="59">
        <f t="shared" ref="S16" si="10">I16*S$1</f>
        <v>477.54548926025416</v>
      </c>
      <c r="T16" s="59">
        <f t="shared" ref="T16" si="11">J16*T$1</f>
        <v>695.69828354165963</v>
      </c>
      <c r="X16" s="60">
        <f>SUM(P16:W16)</f>
        <v>1714.7369449708806</v>
      </c>
    </row>
    <row r="17" spans="3:24">
      <c r="C17" t="s">
        <v>112</v>
      </c>
      <c r="F17" s="59">
        <v>3.97426939125</v>
      </c>
      <c r="G17" s="59">
        <v>23.874943897055552</v>
      </c>
      <c r="H17" s="59">
        <v>60.907422970009407</v>
      </c>
      <c r="I17" s="59">
        <v>35.89954553603188</v>
      </c>
      <c r="J17" s="59">
        <v>52.833532985043774</v>
      </c>
      <c r="N17" s="60">
        <f>SUM(F17:M17)</f>
        <v>177.48971477939062</v>
      </c>
      <c r="P17" s="59">
        <f t="shared" si="7"/>
        <v>4.3112219803190017</v>
      </c>
      <c r="Q17" s="59">
        <f t="shared" si="7"/>
        <v>28.169332591085322</v>
      </c>
      <c r="R17" s="59">
        <f t="shared" si="7"/>
        <v>75.598091891156159</v>
      </c>
      <c r="S17" s="59">
        <f t="shared" si="7"/>
        <v>44.701626403119185</v>
      </c>
      <c r="T17" s="59">
        <f t="shared" si="7"/>
        <v>65.490926677144088</v>
      </c>
      <c r="X17" s="60">
        <f>SUM(P17:W17)</f>
        <v>218.27119954282375</v>
      </c>
    </row>
    <row r="18" spans="3:24">
      <c r="C18" t="s">
        <v>113</v>
      </c>
      <c r="F18" s="59">
        <v>12.0775915277945</v>
      </c>
      <c r="G18" s="59">
        <v>23.67443254476192</v>
      </c>
      <c r="H18" s="59">
        <v>44.304081452901144</v>
      </c>
      <c r="I18" s="59">
        <v>57.418040325506688</v>
      </c>
      <c r="J18" s="59">
        <v>53.445025429294127</v>
      </c>
      <c r="N18" s="60">
        <f t="shared" ref="N18" si="12">SUM(F18:M18)</f>
        <v>190.91917128025838</v>
      </c>
      <c r="P18" s="59">
        <f t="shared" si="7"/>
        <v>13.101572374177994</v>
      </c>
      <c r="Q18" s="59">
        <f t="shared" si="7"/>
        <v>27.932755240562454</v>
      </c>
      <c r="R18" s="59">
        <f t="shared" si="7"/>
        <v>54.990079328735895</v>
      </c>
      <c r="S18" s="59">
        <f t="shared" si="7"/>
        <v>71.496163784410328</v>
      </c>
      <c r="T18" s="59">
        <f t="shared" si="7"/>
        <v>66.24891510925147</v>
      </c>
      <c r="X18" s="60">
        <f t="shared" ref="X18" si="13">SUM(P18:W18)</f>
        <v>233.76948583713815</v>
      </c>
    </row>
    <row r="19" spans="3:24" ht="13.8" thickBot="1">
      <c r="C19" t="s">
        <v>115</v>
      </c>
      <c r="F19" s="61">
        <f>L570</f>
        <v>0.63980783959560827</v>
      </c>
      <c r="G19" s="61">
        <f t="shared" ref="G19:J19" si="14">M570</f>
        <v>0.86873999038630478</v>
      </c>
      <c r="H19" s="61">
        <f t="shared" si="14"/>
        <v>-0.14124390149581689</v>
      </c>
      <c r="I19" s="61">
        <f t="shared" si="14"/>
        <v>1.8200271386583922</v>
      </c>
      <c r="J19" s="61">
        <f t="shared" si="14"/>
        <v>5.0792438003068643</v>
      </c>
      <c r="N19" s="62">
        <f t="shared" ref="N19" si="15">SUM(F19:M19)</f>
        <v>8.2665748674513537</v>
      </c>
      <c r="P19" s="61">
        <f t="shared" si="7"/>
        <v>0.69405300690435434</v>
      </c>
      <c r="Q19" s="61">
        <f t="shared" si="7"/>
        <v>1.0250003447080831</v>
      </c>
      <c r="R19" s="61">
        <f t="shared" si="7"/>
        <v>-0.17531146326128214</v>
      </c>
      <c r="S19" s="61">
        <f t="shared" si="7"/>
        <v>2.2662730678355625</v>
      </c>
      <c r="T19" s="61">
        <f t="shared" si="7"/>
        <v>6.2960844090324448</v>
      </c>
      <c r="X19" s="62">
        <f t="shared" ref="X19" si="16">SUM(P19:W19)</f>
        <v>10.106099365219162</v>
      </c>
    </row>
    <row r="20" spans="3:24">
      <c r="C20" s="1" t="s">
        <v>116</v>
      </c>
      <c r="D20" s="1"/>
      <c r="F20" s="6">
        <f>SUM(F16:F19)</f>
        <v>51.254386675555807</v>
      </c>
      <c r="G20" s="6">
        <f t="shared" ref="G20:J20" si="17">SUM(G16:G19)</f>
        <v>192.14521800247701</v>
      </c>
      <c r="H20" s="6">
        <f t="shared" si="17"/>
        <v>374.5044256730618</v>
      </c>
      <c r="I20" s="6">
        <f t="shared" si="17"/>
        <v>478.65086333752407</v>
      </c>
      <c r="J20" s="6">
        <f t="shared" si="17"/>
        <v>672.59887904864058</v>
      </c>
      <c r="N20" s="6">
        <f>SUM(N16:N19)</f>
        <v>1769.1537727372593</v>
      </c>
      <c r="P20" s="6">
        <f>SUM(P16:P19)</f>
        <v>55.599914517602869</v>
      </c>
      <c r="Q20" s="6">
        <f t="shared" ref="Q20:T20" si="18">SUM(Q16:Q19)</f>
        <v>226.70639876837137</v>
      </c>
      <c r="R20" s="6">
        <f t="shared" si="18"/>
        <v>464.83365417738048</v>
      </c>
      <c r="S20" s="6">
        <f t="shared" si="18"/>
        <v>596.00955251561925</v>
      </c>
      <c r="T20" s="6">
        <f t="shared" si="18"/>
        <v>833.73420973708767</v>
      </c>
      <c r="X20" s="6">
        <f>SUM(X16:X19)</f>
        <v>2176.8837297160617</v>
      </c>
    </row>
    <row r="21" spans="3:24">
      <c r="P21" s="2"/>
      <c r="Q21" s="2"/>
      <c r="R21" s="2"/>
      <c r="S21" s="2"/>
      <c r="T21" s="2"/>
      <c r="X21" s="2"/>
    </row>
    <row r="22" spans="3:24" ht="15.6">
      <c r="C22" s="63" t="s">
        <v>118</v>
      </c>
      <c r="D22" s="63"/>
      <c r="E22" s="8"/>
      <c r="F22" s="64">
        <f>SUM(F20,F13)</f>
        <v>1608.9185829469279</v>
      </c>
      <c r="G22" s="64">
        <f>SUM(G20,G13)</f>
        <v>1649.4883124215098</v>
      </c>
      <c r="H22" s="64">
        <f>SUM(H20,H13)</f>
        <v>1575.4757179998876</v>
      </c>
      <c r="I22" s="64">
        <f>SUM(I20,I13)</f>
        <v>1559.3669580059109</v>
      </c>
      <c r="J22" s="64">
        <f>SUM(J20,J13)</f>
        <v>1652.4815253912307</v>
      </c>
      <c r="N22" s="64">
        <f>SUM(N20,N13)</f>
        <v>8045.7310967654666</v>
      </c>
      <c r="P22" s="64">
        <f>SUM(P20,P13)</f>
        <v>1745.3283802593046</v>
      </c>
      <c r="Q22" s="64">
        <f>SUM(Q20,Q13)</f>
        <v>1946.18195033497</v>
      </c>
      <c r="R22" s="64">
        <f>SUM(R20,R13)</f>
        <v>1955.4752490560404</v>
      </c>
      <c r="S22" s="64">
        <f>SUM(S20,S13)</f>
        <v>1941.7025519775866</v>
      </c>
      <c r="T22" s="64">
        <f>SUM(T20,T13)</f>
        <v>2048.3685322609062</v>
      </c>
      <c r="X22" s="64">
        <f>SUM(X20,X13)</f>
        <v>9637.0566638888085</v>
      </c>
    </row>
    <row r="23" spans="3:24">
      <c r="P23" s="2"/>
      <c r="Q23" s="2"/>
      <c r="R23" s="2"/>
      <c r="S23" s="2"/>
      <c r="T23" s="2"/>
      <c r="X23" s="2"/>
    </row>
    <row r="24" spans="3:24">
      <c r="C24" s="1" t="s">
        <v>119</v>
      </c>
      <c r="D24" s="1"/>
      <c r="E24" s="1"/>
      <c r="P24" s="2"/>
      <c r="Q24" s="2"/>
      <c r="R24" s="2"/>
      <c r="S24" s="2"/>
      <c r="T24" s="2"/>
      <c r="X24" s="2"/>
    </row>
    <row r="25" spans="3:24">
      <c r="C25" t="s">
        <v>120</v>
      </c>
      <c r="F25" s="59">
        <v>144.93761826296043</v>
      </c>
      <c r="G25" s="59">
        <v>142.23031061226825</v>
      </c>
      <c r="H25" s="59">
        <v>121.74097876880631</v>
      </c>
      <c r="I25" s="59">
        <v>110.63464524107741</v>
      </c>
      <c r="J25" s="59">
        <v>113.25904130880311</v>
      </c>
      <c r="N25" s="60">
        <f>SUM(F25:M25)</f>
        <v>632.80259419391552</v>
      </c>
      <c r="P25" s="59">
        <f t="shared" ref="P25:T25" si="19">F25*P$1</f>
        <v>157.225941202196</v>
      </c>
      <c r="Q25" s="59">
        <f t="shared" si="19"/>
        <v>167.81329168545079</v>
      </c>
      <c r="R25" s="59">
        <f t="shared" si="19"/>
        <v>151.10450009377715</v>
      </c>
      <c r="S25" s="59">
        <f t="shared" si="19"/>
        <v>137.76075727322205</v>
      </c>
      <c r="T25" s="59">
        <f t="shared" si="19"/>
        <v>140.39264744945604</v>
      </c>
      <c r="X25" s="60">
        <f>SUM(P25:W25)</f>
        <v>754.29713770410194</v>
      </c>
    </row>
    <row r="26" spans="3:24">
      <c r="F26" s="214"/>
      <c r="G26" s="214"/>
      <c r="H26" s="214"/>
      <c r="I26" s="214"/>
      <c r="J26" s="214"/>
      <c r="P26" s="2"/>
      <c r="Q26" s="2"/>
      <c r="R26" s="2"/>
      <c r="S26" s="2"/>
      <c r="T26" s="2"/>
      <c r="X26" s="2"/>
    </row>
    <row r="27" spans="3:24">
      <c r="P27" s="2"/>
      <c r="Q27" s="2"/>
      <c r="R27" s="2"/>
      <c r="S27" s="2"/>
      <c r="T27" s="2"/>
      <c r="X27" s="2"/>
    </row>
    <row r="28" spans="3:24">
      <c r="F28" s="2"/>
      <c r="G28" s="2"/>
      <c r="H28" s="2"/>
      <c r="I28" s="2"/>
      <c r="J28" s="2"/>
      <c r="N28" s="2"/>
      <c r="P28" s="2"/>
      <c r="Q28" s="2"/>
      <c r="R28" s="2"/>
      <c r="S28" s="2"/>
      <c r="T28" s="2"/>
      <c r="X28" s="2"/>
    </row>
    <row r="29" spans="3:24">
      <c r="C29" s="1" t="s">
        <v>121</v>
      </c>
      <c r="D29" s="1"/>
    </row>
    <row r="30" spans="3:24">
      <c r="C30" t="s">
        <v>111</v>
      </c>
      <c r="F30" s="66">
        <v>334.16198689336295</v>
      </c>
      <c r="G30" s="66">
        <v>418.27940183883101</v>
      </c>
      <c r="H30" s="66">
        <v>427.121252913879</v>
      </c>
      <c r="I30" s="66">
        <v>415.6470205714333</v>
      </c>
      <c r="J30" s="66">
        <v>392.09008598313756</v>
      </c>
      <c r="N30" s="60">
        <f>SUM(F30:M30)</f>
        <v>1987.299748200644</v>
      </c>
      <c r="P30" s="66">
        <f t="shared" ref="P30:T32" si="20">F30*P$1</f>
        <v>362.49341981033137</v>
      </c>
      <c r="Q30" s="66">
        <f t="shared" si="20"/>
        <v>493.51536226442767</v>
      </c>
      <c r="R30" s="66">
        <f t="shared" si="20"/>
        <v>530.14148607713116</v>
      </c>
      <c r="S30" s="66">
        <f t="shared" si="20"/>
        <v>517.55802341578999</v>
      </c>
      <c r="T30" s="66">
        <f t="shared" si="20"/>
        <v>486.02358428738546</v>
      </c>
      <c r="X30" s="67">
        <f>SUM(P30:W30)</f>
        <v>2389.7318758550655</v>
      </c>
    </row>
    <row r="31" spans="3:24">
      <c r="C31" t="s">
        <v>112</v>
      </c>
      <c r="F31" s="66">
        <v>672.40614857519745</v>
      </c>
      <c r="G31" s="66">
        <v>871.07009218173255</v>
      </c>
      <c r="H31" s="66">
        <v>766.91041803099836</v>
      </c>
      <c r="I31" s="66">
        <v>544.15885757283672</v>
      </c>
      <c r="J31" s="66">
        <v>500.07902852469272</v>
      </c>
      <c r="N31" s="60">
        <f t="shared" ref="N31:N32" si="21">SUM(F31:M31)</f>
        <v>3354.6245448854575</v>
      </c>
      <c r="P31" s="66">
        <f t="shared" si="20"/>
        <v>729.41511559871049</v>
      </c>
      <c r="Q31" s="66">
        <f t="shared" si="20"/>
        <v>1027.7495621608866</v>
      </c>
      <c r="R31" s="66">
        <f t="shared" si="20"/>
        <v>951.88667370051178</v>
      </c>
      <c r="S31" s="66">
        <f t="shared" si="20"/>
        <v>677.57921700581517</v>
      </c>
      <c r="T31" s="66">
        <f t="shared" si="20"/>
        <v>619.88356900454141</v>
      </c>
      <c r="X31" s="67">
        <f t="shared" ref="X31:X32" si="22">SUM(P31:W31)</f>
        <v>4006.5141374704654</v>
      </c>
    </row>
    <row r="32" spans="3:24">
      <c r="C32" t="s">
        <v>113</v>
      </c>
      <c r="F32" s="66">
        <v>273.62948545286974</v>
      </c>
      <c r="G32" s="66">
        <v>275.66237978275251</v>
      </c>
      <c r="H32" s="66">
        <v>238.39737354919171</v>
      </c>
      <c r="I32" s="66">
        <v>234.21427300580177</v>
      </c>
      <c r="J32" s="66">
        <v>237.37095247089894</v>
      </c>
      <c r="N32" s="60">
        <f t="shared" si="21"/>
        <v>1259.2744642615148</v>
      </c>
      <c r="P32" s="66">
        <f t="shared" si="20"/>
        <v>296.82875920415518</v>
      </c>
      <c r="Q32" s="66">
        <f t="shared" si="20"/>
        <v>325.24580130670381</v>
      </c>
      <c r="R32" s="66">
        <f t="shared" si="20"/>
        <v>295.89803136238805</v>
      </c>
      <c r="S32" s="66">
        <f t="shared" si="20"/>
        <v>291.64043092621216</v>
      </c>
      <c r="T32" s="66">
        <f t="shared" si="20"/>
        <v>294.23819996963272</v>
      </c>
      <c r="X32" s="67">
        <f t="shared" si="22"/>
        <v>1503.8512227690917</v>
      </c>
    </row>
    <row r="33" spans="1:24">
      <c r="C33" s="1" t="s">
        <v>116</v>
      </c>
      <c r="D33" s="1"/>
      <c r="F33" s="6">
        <f>SUM(F30:F32)</f>
        <v>1280.1976209214301</v>
      </c>
      <c r="G33" s="6">
        <f>SUM(G30:G32)</f>
        <v>1565.0118738033161</v>
      </c>
      <c r="H33" s="6">
        <f>SUM(H30:H32)</f>
        <v>1432.4290444940691</v>
      </c>
      <c r="I33" s="6">
        <f>SUM(I30:I32)</f>
        <v>1194.0201511500718</v>
      </c>
      <c r="J33" s="6">
        <f>SUM(J30:J32)</f>
        <v>1129.5400669787291</v>
      </c>
      <c r="N33" s="6">
        <f>SUM(N30:N32)</f>
        <v>6601.1987573476163</v>
      </c>
      <c r="P33" s="6">
        <f>SUM(P30:P32)</f>
        <v>1388.737294613197</v>
      </c>
      <c r="Q33" s="6">
        <f>SUM(Q30:Q32)</f>
        <v>1846.5107257320183</v>
      </c>
      <c r="R33" s="6">
        <f>SUM(R30:R32)</f>
        <v>1777.9261911400311</v>
      </c>
      <c r="S33" s="6">
        <f>SUM(S30:S32)</f>
        <v>1486.7776713478174</v>
      </c>
      <c r="T33" s="6">
        <f>SUM(T30:T32)</f>
        <v>1400.1453532615596</v>
      </c>
      <c r="X33" s="6">
        <f>SUM(X30:X32)</f>
        <v>7900.0972360946225</v>
      </c>
    </row>
    <row r="35" spans="1:24">
      <c r="C35" s="1" t="s">
        <v>122</v>
      </c>
      <c r="D35" s="1"/>
    </row>
    <row r="36" spans="1:24">
      <c r="C36" s="1"/>
      <c r="D36" s="1"/>
    </row>
    <row r="37" spans="1:24">
      <c r="C37" t="s">
        <v>111</v>
      </c>
      <c r="F37" s="66">
        <v>42.149721262493955</v>
      </c>
      <c r="G37" s="66">
        <v>114.69314748418539</v>
      </c>
      <c r="H37" s="66">
        <v>193.80792991523373</v>
      </c>
      <c r="I37" s="66">
        <v>264.15269303077088</v>
      </c>
      <c r="J37" s="66">
        <v>426.79203387583885</v>
      </c>
    </row>
    <row r="38" spans="1:24">
      <c r="C38" t="s">
        <v>112</v>
      </c>
      <c r="F38" s="66">
        <v>0</v>
      </c>
      <c r="G38" s="66">
        <v>1.7492767891857952</v>
      </c>
      <c r="H38" s="66">
        <v>4.2761737394588861</v>
      </c>
      <c r="I38" s="66">
        <v>14.395152873266465</v>
      </c>
      <c r="J38" s="66">
        <v>13.903769538740629</v>
      </c>
      <c r="N38" s="60">
        <f>SUM(F38:M38)</f>
        <v>34.32437294065177</v>
      </c>
      <c r="P38" s="66">
        <f t="shared" ref="P38:T39" si="23">F38*P$1</f>
        <v>0</v>
      </c>
      <c r="Q38" s="66">
        <f t="shared" si="23"/>
        <v>2.0639193910113276</v>
      </c>
      <c r="R38" s="66">
        <f t="shared" si="23"/>
        <v>5.3075726986075082</v>
      </c>
      <c r="S38" s="66">
        <f t="shared" si="23"/>
        <v>17.924648798428002</v>
      </c>
      <c r="T38" s="66">
        <f t="shared" si="23"/>
        <v>17.234712500777455</v>
      </c>
      <c r="X38" s="67">
        <f>SUM(P38:W38)</f>
        <v>42.530853388824298</v>
      </c>
    </row>
    <row r="39" spans="1:24">
      <c r="C39" t="s">
        <v>113</v>
      </c>
      <c r="F39" s="66">
        <v>0.3</v>
      </c>
      <c r="G39" s="66">
        <v>8.7738540413494874</v>
      </c>
      <c r="H39" s="66">
        <v>20.076126331791667</v>
      </c>
      <c r="I39" s="66">
        <v>29.272896992214335</v>
      </c>
      <c r="J39" s="66">
        <v>21.856637265229093</v>
      </c>
      <c r="N39" s="60">
        <f t="shared" ref="N39" si="24">SUM(F39:M39)</f>
        <v>80.279514630584586</v>
      </c>
      <c r="P39" s="66">
        <f t="shared" si="23"/>
        <v>0.32543505906853148</v>
      </c>
      <c r="Q39" s="66">
        <f t="shared" si="23"/>
        <v>10.352008099457471</v>
      </c>
      <c r="R39" s="66">
        <f t="shared" si="23"/>
        <v>24.918421585437372</v>
      </c>
      <c r="S39" s="66">
        <f t="shared" si="23"/>
        <v>36.450213659935798</v>
      </c>
      <c r="T39" s="66">
        <f t="shared" si="23"/>
        <v>27.092858411555792</v>
      </c>
      <c r="X39" s="67">
        <f t="shared" ref="X39" si="25">SUM(P39:W39)</f>
        <v>99.138936815454969</v>
      </c>
    </row>
    <row r="40" spans="1:24">
      <c r="C40" s="1" t="s">
        <v>116</v>
      </c>
      <c r="D40" s="1"/>
      <c r="F40" s="6">
        <f>SUM(F37:F39)</f>
        <v>42.449721262493952</v>
      </c>
      <c r="G40" s="6">
        <f t="shared" ref="G40:J40" si="26">SUM(G37:G39)</f>
        <v>125.21627831472068</v>
      </c>
      <c r="H40" s="6">
        <f t="shared" si="26"/>
        <v>218.1602299864843</v>
      </c>
      <c r="I40" s="6">
        <f t="shared" si="26"/>
        <v>307.82074289625166</v>
      </c>
      <c r="J40" s="6">
        <f t="shared" si="26"/>
        <v>462.55244067980857</v>
      </c>
      <c r="N40" s="6">
        <f>SUM(N38:N39)</f>
        <v>114.60388757123636</v>
      </c>
      <c r="P40" s="6">
        <f>SUM(P38:P39)</f>
        <v>0.32543505906853148</v>
      </c>
      <c r="Q40" s="6">
        <f>SUM(Q38:Q39)</f>
        <v>12.4159274904688</v>
      </c>
      <c r="R40" s="6">
        <f>SUM(R38:R39)</f>
        <v>30.22599428404488</v>
      </c>
      <c r="S40" s="6">
        <f>SUM(S38:S39)</f>
        <v>54.3748624583638</v>
      </c>
      <c r="T40" s="6">
        <f>SUM(T38:T39)</f>
        <v>44.327570912333243</v>
      </c>
      <c r="X40" s="6">
        <f>SUM(X38:X39)</f>
        <v>141.66979020427925</v>
      </c>
    </row>
    <row r="41" spans="1:24">
      <c r="P41" s="2"/>
      <c r="Q41" s="2"/>
      <c r="R41" s="2"/>
      <c r="S41" s="2"/>
      <c r="T41" s="2"/>
      <c r="X41" s="2"/>
    </row>
    <row r="42" spans="1:24" ht="15.6">
      <c r="C42" s="63" t="s">
        <v>118</v>
      </c>
      <c r="D42" s="63"/>
      <c r="E42" s="8"/>
      <c r="F42" s="64">
        <f>SUM(F40,F33)</f>
        <v>1322.6473421839241</v>
      </c>
      <c r="G42" s="64">
        <f>SUM(G40,G33)</f>
        <v>1690.2281521180369</v>
      </c>
      <c r="H42" s="64">
        <f>SUM(H40,H33)</f>
        <v>1650.5892744805533</v>
      </c>
      <c r="I42" s="64">
        <f>SUM(I40,I33)</f>
        <v>1501.8408940463235</v>
      </c>
      <c r="J42" s="64">
        <f>SUM(J40,J33)</f>
        <v>1592.0925076585377</v>
      </c>
      <c r="N42" s="64">
        <f>SUM(N40,N33)</f>
        <v>6715.8026449188528</v>
      </c>
      <c r="P42" s="64">
        <f>SUM(P40,P33)</f>
        <v>1389.0627296722655</v>
      </c>
      <c r="Q42" s="64">
        <f>SUM(Q40,Q33)</f>
        <v>1858.9266532224872</v>
      </c>
      <c r="R42" s="64">
        <f>SUM(R40,R33)</f>
        <v>1808.1521854240759</v>
      </c>
      <c r="S42" s="64">
        <f>SUM(S40,S33)</f>
        <v>1541.1525338061813</v>
      </c>
      <c r="T42" s="64">
        <f>SUM(T40,T33)</f>
        <v>1444.4729241738928</v>
      </c>
      <c r="X42" s="64">
        <f>SUM(X40,X33)</f>
        <v>8041.7670262989013</v>
      </c>
    </row>
    <row r="43" spans="1:24" ht="15.6">
      <c r="C43" s="7"/>
      <c r="D43" s="7"/>
      <c r="E43" s="8"/>
      <c r="F43" s="9"/>
      <c r="G43" s="9"/>
      <c r="H43" s="9"/>
      <c r="I43" s="9"/>
      <c r="J43" s="9"/>
      <c r="N43" s="9"/>
      <c r="P43" s="9"/>
      <c r="Q43" s="9"/>
      <c r="R43" s="9"/>
      <c r="S43" s="9"/>
      <c r="T43" s="9"/>
      <c r="X43" s="9"/>
    </row>
    <row r="44" spans="1:24" ht="15.6">
      <c r="A44" t="s">
        <v>123</v>
      </c>
      <c r="C44" s="7"/>
      <c r="D44" s="7"/>
      <c r="E44" s="8"/>
      <c r="F44" s="9"/>
      <c r="G44" s="9"/>
      <c r="H44" s="9"/>
      <c r="I44" s="9"/>
      <c r="J44" s="9"/>
      <c r="N44" s="9"/>
      <c r="P44" s="9"/>
      <c r="Q44" s="9"/>
      <c r="R44" s="9"/>
      <c r="S44" s="9"/>
      <c r="T44" s="9"/>
      <c r="U44" s="9"/>
      <c r="V44" s="9"/>
      <c r="W44" s="9"/>
      <c r="X44" s="9"/>
    </row>
    <row r="45" spans="1:24" ht="15.6">
      <c r="C45" s="7" t="s">
        <v>124</v>
      </c>
      <c r="D45" s="7"/>
      <c r="E45" s="8"/>
      <c r="F45" s="9">
        <f>SUM(F13)-(SUM(F13)-SUM(F33))*(1-'NGET AIP 2022 - T2 '!$D$12)</f>
        <v>1371.761590786911</v>
      </c>
      <c r="G45" s="9">
        <f>SUM(G13)-(SUM(G13)-SUM(G33))*(1-'NGET AIP 2022 - T2 '!$D$12)</f>
        <v>1529.4811766065027</v>
      </c>
      <c r="H45" s="9">
        <f>SUM(H13)-(SUM(H13)-SUM(H33))*(1-'NGET AIP 2022 - T2 '!$D$12)</f>
        <v>1356.0479862788789</v>
      </c>
      <c r="I45" s="9">
        <f>SUM(I13)-(SUM(I13)-SUM(I33))*(1-'NGET AIP 2022 - T2 '!$D$12)</f>
        <v>1156.6298125111157</v>
      </c>
      <c r="J45" s="9">
        <f>SUM(J13)-(SUM(J13)-SUM(J33))*(1-'NGET AIP 2022 - T2 '!$D$12)</f>
        <v>1080.1531181688033</v>
      </c>
      <c r="N45" s="9">
        <f>SUM(N13)-(SUM(N13)-SUM(N33))*(1-'NGET AIP 2022 - T2 '!$D$12)</f>
        <v>6494.0736843522109</v>
      </c>
      <c r="P45" s="9"/>
      <c r="Q45" s="9"/>
      <c r="R45" s="9"/>
      <c r="S45" s="9"/>
      <c r="T45" s="9"/>
      <c r="U45" s="9"/>
      <c r="V45" s="9"/>
      <c r="W45" s="9"/>
      <c r="X45" s="9"/>
    </row>
    <row r="46" spans="1:24" ht="15.6">
      <c r="C46" s="8" t="s">
        <v>125</v>
      </c>
      <c r="D46" s="8"/>
      <c r="E46" s="8"/>
      <c r="F46" s="56">
        <f>F45*(1-'NGET AIP 2022 - T2 '!$D$10)</f>
        <v>301.78754997312041</v>
      </c>
      <c r="G46" s="56">
        <f>G45*(1-'NGET AIP 2022 - T2 '!$D$10)</f>
        <v>336.48585885343056</v>
      </c>
      <c r="H46" s="56">
        <f>H45*(1-'NGET AIP 2022 - T2 '!$D$10)</f>
        <v>298.33055698135331</v>
      </c>
      <c r="I46" s="56">
        <f>I45*(1-'NGET AIP 2022 - T2 '!$D$10)</f>
        <v>254.45855875244541</v>
      </c>
      <c r="J46" s="56">
        <f>J45*(1-'NGET AIP 2022 - T2 '!$D$10)</f>
        <v>237.63368599713669</v>
      </c>
      <c r="K46" s="56"/>
      <c r="L46" s="56"/>
      <c r="M46" s="56"/>
      <c r="N46" s="56">
        <f>N45*(1-'NGET AIP 2022 - T2 '!$D$10)</f>
        <v>1428.6962105574862</v>
      </c>
      <c r="P46" s="9"/>
      <c r="Q46" s="9"/>
      <c r="R46" s="9"/>
      <c r="S46" s="9"/>
      <c r="T46" s="9"/>
      <c r="U46" s="9"/>
      <c r="V46" s="9"/>
      <c r="W46" s="9"/>
      <c r="X46" s="9"/>
    </row>
    <row r="47" spans="1:24" ht="15.6">
      <c r="C47" s="8" t="s">
        <v>73</v>
      </c>
      <c r="D47" s="8"/>
      <c r="E47" s="8"/>
      <c r="F47" s="56">
        <f>F45*('NGET AIP 2022 - T2 '!$D$10)</f>
        <v>1069.9740408137907</v>
      </c>
      <c r="G47" s="56">
        <f>G45*('NGET AIP 2022 - T2 '!$D$10)</f>
        <v>1192.9953177530722</v>
      </c>
      <c r="H47" s="56">
        <f>H45*('NGET AIP 2022 - T2 '!$D$10)</f>
        <v>1057.7174292975255</v>
      </c>
      <c r="I47" s="56">
        <f>I45*('NGET AIP 2022 - T2 '!$D$10)</f>
        <v>902.17125375867022</v>
      </c>
      <c r="J47" s="56">
        <f>J45*('NGET AIP 2022 - T2 '!$D$10)</f>
        <v>842.51943217166661</v>
      </c>
      <c r="K47" s="56"/>
      <c r="L47" s="56"/>
      <c r="M47" s="56"/>
      <c r="N47" s="56">
        <f>N45*('NGET AIP 2022 - T2 '!$D$10)</f>
        <v>5065.3774737947242</v>
      </c>
      <c r="P47" s="9"/>
      <c r="Q47" s="9"/>
      <c r="R47" s="9"/>
      <c r="S47" s="9"/>
      <c r="T47" s="9"/>
      <c r="U47" s="9"/>
      <c r="V47" s="9"/>
      <c r="W47" s="9"/>
      <c r="X47" s="9"/>
    </row>
    <row r="48" spans="1:24" ht="15.6">
      <c r="C48" s="7"/>
      <c r="D48" s="7"/>
      <c r="E48" s="8"/>
      <c r="F48" s="9"/>
      <c r="G48" s="9"/>
      <c r="H48" s="9"/>
      <c r="I48" s="9"/>
      <c r="J48" s="9"/>
      <c r="K48" s="9"/>
      <c r="L48" s="9"/>
      <c r="M48" s="9"/>
      <c r="N48" s="9"/>
      <c r="P48" s="9"/>
      <c r="Q48" s="9"/>
      <c r="R48" s="9"/>
      <c r="S48" s="9"/>
      <c r="T48" s="9"/>
      <c r="U48" s="9"/>
      <c r="V48" s="9"/>
      <c r="W48" s="9"/>
      <c r="X48" s="9"/>
    </row>
    <row r="49" spans="2:24" ht="15.6">
      <c r="C49" s="7" t="s">
        <v>126</v>
      </c>
      <c r="D49" s="7"/>
      <c r="E49" s="8"/>
      <c r="F49" s="9">
        <f>SUM(F20)-(SUM(F20)-SUM(F40))*(1-'NGET AIP 2022 - T2 '!$D$12)</f>
        <v>45.355260848804363</v>
      </c>
      <c r="G49" s="9">
        <f>SUM(G20)-(SUM(G20)-SUM(G40))*(1-'NGET AIP 2022 - T2 '!$D$12)</f>
        <v>147.30282841168028</v>
      </c>
      <c r="H49" s="9">
        <f>SUM(H20)-(SUM(H20)-SUM(H40))*(1-'NGET AIP 2022 - T2 '!$D$12)</f>
        <v>269.7538145630549</v>
      </c>
      <c r="I49" s="9">
        <f>SUM(I20)-(SUM(I20)-SUM(I40))*(1-'NGET AIP 2022 - T2 '!$D$12)</f>
        <v>364.19468264187157</v>
      </c>
      <c r="J49" s="9">
        <f>SUM(J20)-(SUM(J20)-SUM(J40))*(1-'NGET AIP 2022 - T2 '!$D$12)</f>
        <v>531.86776534152318</v>
      </c>
      <c r="K49" s="9"/>
      <c r="L49" s="9"/>
      <c r="M49" s="9"/>
      <c r="N49" s="9">
        <f>SUM(N20)-(SUM(N20)-SUM(N40))*(1-'NGET AIP 2022 - T2 '!$D$12)</f>
        <v>660.60534967602393</v>
      </c>
      <c r="P49" s="9"/>
      <c r="Q49" s="9"/>
      <c r="R49" s="9"/>
      <c r="S49" s="9"/>
      <c r="T49" s="9"/>
      <c r="U49" s="9"/>
      <c r="V49" s="9"/>
      <c r="W49" s="9"/>
      <c r="X49" s="9"/>
    </row>
    <row r="50" spans="2:24" ht="15.6">
      <c r="C50" s="8" t="s">
        <v>125</v>
      </c>
      <c r="D50" s="8"/>
      <c r="E50" s="8"/>
      <c r="F50" s="56">
        <f>F49*(1-'NGET AIP 2022 - T2 '!$D$11)</f>
        <v>6.8032891273206557</v>
      </c>
      <c r="G50" s="56">
        <f>G49*(1-'NGET AIP 2022 - T2 '!$D$11)</f>
        <v>22.095424261752047</v>
      </c>
      <c r="H50" s="56">
        <f>H49*(1-'NGET AIP 2022 - T2 '!$D$11)</f>
        <v>40.463072184458241</v>
      </c>
      <c r="I50" s="56">
        <f>I49*(1-'NGET AIP 2022 - T2 '!$D$11)</f>
        <v>54.629202396280746</v>
      </c>
      <c r="J50" s="56">
        <f>J49*(1-'NGET AIP 2022 - T2 '!$D$11)</f>
        <v>79.780164801228494</v>
      </c>
      <c r="K50" s="56"/>
      <c r="L50" s="56"/>
      <c r="M50" s="56"/>
      <c r="N50" s="56">
        <f>N49*(1-'NGET AIP 2022 - T2 '!$D$11)</f>
        <v>99.090802451403604</v>
      </c>
      <c r="P50" s="9"/>
      <c r="Q50" s="9"/>
      <c r="R50" s="9"/>
      <c r="S50" s="9"/>
      <c r="T50" s="9"/>
      <c r="U50" s="9"/>
      <c r="V50" s="9"/>
      <c r="W50" s="9"/>
      <c r="X50" s="9"/>
    </row>
    <row r="51" spans="2:24" ht="15.6">
      <c r="C51" s="8" t="s">
        <v>73</v>
      </c>
      <c r="D51" s="8"/>
      <c r="E51" s="8"/>
      <c r="F51" s="56">
        <f>F49*'NGET AIP 2022 - T2 '!$D$11</f>
        <v>38.55197172148371</v>
      </c>
      <c r="G51" s="56">
        <f>G49*'NGET AIP 2022 - T2 '!$D$11</f>
        <v>125.20740414992824</v>
      </c>
      <c r="H51" s="56">
        <f>H49*'NGET AIP 2022 - T2 '!$D$11</f>
        <v>229.29074237859666</v>
      </c>
      <c r="I51" s="56">
        <f>I49*'NGET AIP 2022 - T2 '!$D$11</f>
        <v>309.56548024559083</v>
      </c>
      <c r="J51" s="56">
        <f>J49*'NGET AIP 2022 - T2 '!$D$11</f>
        <v>452.08760054029472</v>
      </c>
      <c r="K51" s="56"/>
      <c r="L51" s="56"/>
      <c r="M51" s="56"/>
      <c r="N51" s="56">
        <f>N49*'NGET AIP 2022 - T2 '!$D$11</f>
        <v>561.51454722462029</v>
      </c>
      <c r="P51" s="9"/>
      <c r="Q51" s="9"/>
      <c r="R51" s="9"/>
      <c r="S51" s="9"/>
      <c r="T51" s="9"/>
      <c r="U51" s="9"/>
      <c r="V51" s="9"/>
      <c r="W51" s="9"/>
      <c r="X51" s="9"/>
    </row>
    <row r="52" spans="2:24" ht="15.6">
      <c r="C52" s="7"/>
      <c r="D52" s="7"/>
      <c r="E52" s="8"/>
      <c r="F52" s="9"/>
      <c r="G52" s="9"/>
      <c r="H52" s="9"/>
      <c r="I52" s="9"/>
      <c r="J52" s="9"/>
      <c r="K52" s="9"/>
      <c r="L52" s="9"/>
      <c r="M52" s="9"/>
      <c r="N52" s="9"/>
      <c r="P52" s="9"/>
      <c r="Q52" s="9"/>
      <c r="R52" s="9"/>
      <c r="S52" s="9"/>
      <c r="T52" s="9"/>
      <c r="U52" s="9"/>
      <c r="V52" s="9"/>
      <c r="W52" s="9"/>
      <c r="X52" s="9"/>
    </row>
    <row r="53" spans="2:24" ht="15.6">
      <c r="C53" s="120" t="s">
        <v>127</v>
      </c>
      <c r="D53" s="7"/>
      <c r="E53" s="8"/>
      <c r="F53" s="9">
        <f>((F49+F45)-F22)*P1</f>
        <v>-208.0633591957035</v>
      </c>
      <c r="G53" s="9">
        <f>((G49+G45)-G22)*Q1</f>
        <v>32.205371722550552</v>
      </c>
      <c r="H53" s="9">
        <f>((H49+H45)-H22)*R1</f>
        <v>62.464567530435374</v>
      </c>
      <c r="I53" s="9">
        <f>((I49+I45)-I22)*S1</f>
        <v>-47.992551141858506</v>
      </c>
      <c r="J53" s="9">
        <f>((J49+J45)-J22)*T1</f>
        <v>-50.153847017624074</v>
      </c>
      <c r="K53" s="9"/>
      <c r="L53" s="9"/>
      <c r="M53" s="9"/>
      <c r="N53" s="9"/>
      <c r="P53" s="66">
        <f t="shared" ref="P53" si="27">F53*P$1</f>
        <v>-225.70370529950284</v>
      </c>
      <c r="Q53" s="66">
        <f t="shared" ref="Q53" si="28">G53*Q$1</f>
        <v>37.998155354155386</v>
      </c>
      <c r="R53" s="66">
        <f t="shared" ref="R53" si="29">H53*R$1</f>
        <v>77.530814568076181</v>
      </c>
      <c r="S53" s="66">
        <f t="shared" ref="S53" si="30">I53*S$1</f>
        <v>-59.759672698995494</v>
      </c>
      <c r="T53" s="66">
        <f t="shared" ref="T53" si="31">J53*T$1</f>
        <v>-62.169265086583124</v>
      </c>
      <c r="X53" s="67">
        <f t="shared" ref="X53" si="32">SUM(P53:W53)</f>
        <v>-232.1036731628499</v>
      </c>
    </row>
    <row r="54" spans="2:24" ht="15.6">
      <c r="C54" s="7"/>
      <c r="D54" s="7"/>
      <c r="E54" s="8"/>
      <c r="F54" s="9"/>
      <c r="G54" s="9"/>
      <c r="H54" s="9"/>
      <c r="I54" s="9"/>
      <c r="J54" s="9"/>
      <c r="K54" s="9"/>
      <c r="L54" s="9"/>
      <c r="M54" s="9"/>
      <c r="N54" s="9"/>
      <c r="P54" s="9"/>
      <c r="Q54" s="9"/>
      <c r="R54" s="9"/>
      <c r="S54" s="9"/>
      <c r="T54" s="9"/>
      <c r="U54" s="9"/>
      <c r="V54" s="9"/>
      <c r="W54" s="9"/>
      <c r="X54" s="9"/>
    </row>
    <row r="55" spans="2:24" ht="16.8">
      <c r="C55" s="25" t="s">
        <v>128</v>
      </c>
      <c r="E55" s="179"/>
      <c r="F55" s="148">
        <v>0</v>
      </c>
      <c r="G55" s="148">
        <v>0</v>
      </c>
      <c r="H55" s="148">
        <v>0</v>
      </c>
      <c r="I55" s="148">
        <v>0</v>
      </c>
      <c r="J55" s="148">
        <v>0</v>
      </c>
      <c r="K55" s="179"/>
      <c r="L55" s="179"/>
      <c r="M55" s="9"/>
      <c r="N55" s="9"/>
      <c r="P55" s="9"/>
      <c r="Q55" s="9"/>
      <c r="R55" s="9"/>
      <c r="S55" s="9"/>
      <c r="T55" s="9"/>
      <c r="U55" s="9"/>
      <c r="V55" s="9"/>
      <c r="W55" s="9"/>
      <c r="X55" s="9"/>
    </row>
    <row r="56" spans="2:24" ht="16.8">
      <c r="C56" s="25" t="s">
        <v>129</v>
      </c>
      <c r="E56" s="179"/>
      <c r="F56" s="148">
        <v>0</v>
      </c>
      <c r="G56" s="148">
        <v>0</v>
      </c>
      <c r="H56" s="148">
        <v>0</v>
      </c>
      <c r="I56" s="148">
        <v>0</v>
      </c>
      <c r="J56" s="148">
        <v>0</v>
      </c>
      <c r="K56" s="179"/>
      <c r="L56" s="179"/>
      <c r="M56" s="9"/>
      <c r="N56" s="9"/>
      <c r="P56" s="9"/>
      <c r="Q56" s="9"/>
      <c r="R56" s="9"/>
      <c r="S56" s="9"/>
      <c r="T56" s="9"/>
      <c r="U56" s="9"/>
      <c r="V56" s="9"/>
      <c r="W56" s="9"/>
      <c r="X56" s="9"/>
    </row>
    <row r="57" spans="2:24" ht="15.6">
      <c r="C57" s="7"/>
      <c r="D57" s="7"/>
      <c r="E57" s="8"/>
      <c r="F57" s="9"/>
      <c r="G57" s="9"/>
      <c r="H57" s="9"/>
      <c r="I57" s="9"/>
      <c r="J57" s="9"/>
      <c r="K57" s="9"/>
      <c r="L57" s="9"/>
      <c r="M57" s="9"/>
      <c r="N57" s="9"/>
      <c r="P57" s="9"/>
      <c r="Q57" s="9"/>
      <c r="R57" s="9"/>
      <c r="S57" s="9"/>
      <c r="T57" s="9"/>
      <c r="U57" s="9"/>
      <c r="V57" s="9"/>
      <c r="W57" s="9"/>
      <c r="X57" s="9"/>
    </row>
    <row r="58" spans="2:24" ht="15.6">
      <c r="C58" t="s">
        <v>130</v>
      </c>
      <c r="E58" s="179"/>
      <c r="F58" s="148">
        <f>F74-F55-F59</f>
        <v>-865.68980982143887</v>
      </c>
      <c r="G58" s="148">
        <f>G74-G55-G59</f>
        <v>-838.92312766163661</v>
      </c>
      <c r="H58" s="148">
        <f>H74-H55-H59</f>
        <v>-814.09918204346366</v>
      </c>
      <c r="I58" s="148">
        <f>I74-I55-I59</f>
        <v>-788.89973892769046</v>
      </c>
      <c r="J58" s="148">
        <f>J74-J55-J59</f>
        <v>-757.32584903035854</v>
      </c>
      <c r="K58" s="179"/>
      <c r="L58" s="179"/>
      <c r="M58" s="9"/>
      <c r="N58" s="9"/>
      <c r="P58" s="9"/>
      <c r="Q58" s="9"/>
      <c r="R58" s="9"/>
      <c r="S58" s="9"/>
      <c r="T58" s="9"/>
      <c r="U58" s="9"/>
      <c r="V58" s="9"/>
      <c r="W58" s="9"/>
      <c r="X58" s="9"/>
    </row>
    <row r="59" spans="2:24" ht="15.6">
      <c r="C59" t="s">
        <v>131</v>
      </c>
      <c r="E59" s="179"/>
      <c r="F59" s="148">
        <v>0</v>
      </c>
      <c r="G59" s="148">
        <v>-24.633911389672761</v>
      </c>
      <c r="H59" s="148">
        <v>-53.927305209739437</v>
      </c>
      <c r="I59" s="148">
        <v>-82.527486802542143</v>
      </c>
      <c r="J59" s="148">
        <v>-109.45496978041461</v>
      </c>
      <c r="K59" s="179"/>
      <c r="L59" s="179"/>
      <c r="M59" s="9"/>
      <c r="N59" s="9"/>
      <c r="P59" s="9"/>
      <c r="Q59" s="9"/>
      <c r="R59" s="9"/>
      <c r="S59" s="9"/>
      <c r="T59" s="9"/>
      <c r="U59" s="9"/>
      <c r="V59" s="9"/>
      <c r="W59" s="9"/>
      <c r="X59" s="9"/>
    </row>
    <row r="60" spans="2:24">
      <c r="P60" s="2"/>
      <c r="Q60" s="2"/>
      <c r="R60" s="2"/>
      <c r="S60" s="2"/>
      <c r="T60" s="2"/>
      <c r="U60" s="2"/>
      <c r="V60" s="2"/>
      <c r="W60" s="2"/>
      <c r="X60" s="2"/>
    </row>
    <row r="61" spans="2:24">
      <c r="F61" s="2"/>
      <c r="G61" s="2"/>
      <c r="H61" s="2"/>
      <c r="I61" s="2"/>
      <c r="J61" s="2"/>
      <c r="K61" s="2"/>
      <c r="L61" s="2"/>
      <c r="M61" s="2"/>
      <c r="N61" s="2"/>
    </row>
    <row r="62" spans="2:24" s="32" customFormat="1">
      <c r="F62" s="33"/>
      <c r="G62" s="33"/>
      <c r="H62" s="33"/>
      <c r="I62" s="33"/>
      <c r="J62" s="33"/>
      <c r="K62" s="33"/>
      <c r="L62" s="33"/>
      <c r="M62" s="33"/>
      <c r="N62" s="33"/>
    </row>
    <row r="63" spans="2:24" ht="13.8" thickBot="1">
      <c r="M63" s="2"/>
      <c r="N63" s="2"/>
      <c r="O63" s="2"/>
      <c r="P63" s="2"/>
    </row>
    <row r="64" spans="2:24" ht="16.8">
      <c r="B64" s="10"/>
      <c r="C64" s="11" t="s">
        <v>132</v>
      </c>
      <c r="D64" s="78" t="s">
        <v>133</v>
      </c>
      <c r="E64" s="49"/>
      <c r="F64" s="76">
        <v>44651</v>
      </c>
      <c r="G64" s="12">
        <v>45016</v>
      </c>
      <c r="H64" s="12">
        <v>45382</v>
      </c>
      <c r="I64" s="12">
        <v>45747</v>
      </c>
      <c r="J64" s="77">
        <v>46112</v>
      </c>
      <c r="K64" s="97" t="s">
        <v>134</v>
      </c>
      <c r="L64" s="2"/>
      <c r="M64" s="2"/>
      <c r="N64" s="2"/>
      <c r="O64" s="2"/>
      <c r="P64" s="2"/>
    </row>
    <row r="65" spans="2:18" ht="16.8">
      <c r="B65" s="14"/>
      <c r="C65" s="15" t="s">
        <v>116</v>
      </c>
      <c r="D65" s="16"/>
      <c r="F65" s="84">
        <v>0</v>
      </c>
      <c r="G65" s="16">
        <v>0</v>
      </c>
      <c r="H65" s="16">
        <v>0</v>
      </c>
      <c r="I65" s="16">
        <v>0</v>
      </c>
      <c r="J65" s="15">
        <v>0</v>
      </c>
      <c r="K65" s="84">
        <v>0</v>
      </c>
      <c r="L65" s="2"/>
      <c r="M65" s="2"/>
      <c r="N65" s="2"/>
      <c r="O65" s="2"/>
      <c r="P65" s="2"/>
    </row>
    <row r="66" spans="2:18" ht="16.8">
      <c r="B66" s="17">
        <v>1</v>
      </c>
      <c r="C66" s="13" t="s">
        <v>135</v>
      </c>
      <c r="D66" s="79" t="s">
        <v>136</v>
      </c>
      <c r="F66" s="20">
        <v>1108.5260125352743</v>
      </c>
      <c r="G66" s="18">
        <v>1318.2027219030003</v>
      </c>
      <c r="H66" s="18">
        <v>1287.0081716761219</v>
      </c>
      <c r="I66" s="18">
        <v>1211.7367340042613</v>
      </c>
      <c r="J66" s="180">
        <v>1294.6070327119614</v>
      </c>
      <c r="K66" s="20">
        <v>6220.0806728306197</v>
      </c>
      <c r="L66" s="2"/>
      <c r="M66" s="2"/>
      <c r="N66" s="2"/>
      <c r="O66" s="2"/>
      <c r="P66" s="2"/>
    </row>
    <row r="67" spans="2:18" ht="16.8">
      <c r="B67" s="17">
        <f>B66 + 1</f>
        <v>2</v>
      </c>
      <c r="C67" s="13" t="s">
        <v>137</v>
      </c>
      <c r="D67" s="79" t="s">
        <v>136</v>
      </c>
      <c r="F67" s="20">
        <v>308.59083910044103</v>
      </c>
      <c r="G67" s="18">
        <v>358.58128311518254</v>
      </c>
      <c r="H67" s="18">
        <v>338.79362916581158</v>
      </c>
      <c r="I67" s="18">
        <v>309.0877611487262</v>
      </c>
      <c r="J67" s="180">
        <v>317.41385079836516</v>
      </c>
      <c r="K67" s="20">
        <v>1632.4673633285265</v>
      </c>
      <c r="L67" s="2"/>
      <c r="M67" s="2"/>
      <c r="N67" s="2"/>
      <c r="O67" s="2"/>
      <c r="P67" s="2"/>
    </row>
    <row r="68" spans="2:18" ht="16.8">
      <c r="B68" s="17">
        <f>B67 + 1</f>
        <v>3</v>
      </c>
      <c r="C68" s="13" t="s">
        <v>138</v>
      </c>
      <c r="D68" s="79" t="s">
        <v>136</v>
      </c>
      <c r="F68" s="20">
        <v>1417.1168516357152</v>
      </c>
      <c r="G68" s="18">
        <v>1676.7840050181831</v>
      </c>
      <c r="H68" s="18">
        <v>1625.8018008419335</v>
      </c>
      <c r="I68" s="18">
        <v>1520.8244951529873</v>
      </c>
      <c r="J68" s="180">
        <v>1612.0208835103265</v>
      </c>
      <c r="K68" s="20">
        <v>7852.5480361591462</v>
      </c>
      <c r="L68" s="2"/>
      <c r="M68" s="2"/>
      <c r="N68" s="2"/>
      <c r="O68" s="2"/>
      <c r="P68" s="2"/>
    </row>
    <row r="69" spans="2:18" ht="16.8">
      <c r="B69" s="14"/>
      <c r="C69" s="15" t="s">
        <v>139</v>
      </c>
      <c r="D69" s="16"/>
      <c r="F69" s="84">
        <v>0</v>
      </c>
      <c r="G69" s="16">
        <v>0</v>
      </c>
      <c r="H69" s="16">
        <v>0</v>
      </c>
      <c r="I69" s="16">
        <v>0</v>
      </c>
      <c r="J69" s="15">
        <v>0</v>
      </c>
      <c r="K69" s="84">
        <v>0</v>
      </c>
      <c r="L69" s="2"/>
      <c r="M69" s="2"/>
      <c r="N69" s="2"/>
      <c r="O69" s="2"/>
      <c r="P69" s="2"/>
      <c r="R69" s="29"/>
    </row>
    <row r="70" spans="2:18" ht="16.8">
      <c r="B70" s="17">
        <f>MAX(B$7:B69) + 1</f>
        <v>4</v>
      </c>
      <c r="C70" s="13" t="s">
        <v>140</v>
      </c>
      <c r="D70" s="79" t="s">
        <v>136</v>
      </c>
      <c r="F70" s="20">
        <v>13933.175026885419</v>
      </c>
      <c r="G70" s="18">
        <v>14176.011229599253</v>
      </c>
      <c r="H70" s="18">
        <v>14630.656912450942</v>
      </c>
      <c r="I70" s="18">
        <v>15049.638596873863</v>
      </c>
      <c r="J70" s="180">
        <v>15389.948105147892</v>
      </c>
      <c r="K70" s="20">
        <v>0</v>
      </c>
      <c r="L70" s="2"/>
      <c r="M70" s="2"/>
      <c r="N70" s="2"/>
      <c r="O70" s="2"/>
      <c r="P70" s="2"/>
    </row>
    <row r="71" spans="2:18" ht="16.8">
      <c r="B71" s="17">
        <f>B70 + 1</f>
        <v>5</v>
      </c>
      <c r="C71" s="13" t="s">
        <v>141</v>
      </c>
      <c r="D71" s="79" t="s">
        <v>136</v>
      </c>
      <c r="F71" s="20">
        <v>0</v>
      </c>
      <c r="G71" s="18">
        <v>0</v>
      </c>
      <c r="H71" s="18">
        <v>0</v>
      </c>
      <c r="I71" s="18">
        <v>0</v>
      </c>
      <c r="J71" s="180">
        <v>0</v>
      </c>
      <c r="K71" s="20">
        <v>0</v>
      </c>
      <c r="L71" s="2"/>
      <c r="M71" s="2"/>
      <c r="N71" s="2"/>
      <c r="O71" s="2"/>
      <c r="P71" s="2"/>
    </row>
    <row r="72" spans="2:18" ht="16.8">
      <c r="B72" s="17">
        <f t="shared" ref="B72:B75" si="33">B71 + 1</f>
        <v>6</v>
      </c>
      <c r="C72" s="13" t="s">
        <v>142</v>
      </c>
      <c r="D72" s="79" t="s">
        <v>136</v>
      </c>
      <c r="F72" s="20">
        <v>13933.175026885419</v>
      </c>
      <c r="G72" s="18">
        <v>14176.011229599253</v>
      </c>
      <c r="H72" s="18">
        <v>14630.656912450942</v>
      </c>
      <c r="I72" s="18">
        <v>15049.638596873863</v>
      </c>
      <c r="J72" s="180">
        <v>15389.948105147892</v>
      </c>
      <c r="K72" s="20">
        <v>0</v>
      </c>
      <c r="L72" s="2"/>
      <c r="M72" s="2"/>
      <c r="N72" s="2"/>
      <c r="O72" s="2"/>
      <c r="P72" s="2"/>
    </row>
    <row r="73" spans="2:18" ht="16.8">
      <c r="B73" s="17">
        <f t="shared" si="33"/>
        <v>7</v>
      </c>
      <c r="C73" s="13" t="s">
        <v>143</v>
      </c>
      <c r="D73" s="79" t="s">
        <v>136</v>
      </c>
      <c r="F73" s="20">
        <v>1108.5260125352743</v>
      </c>
      <c r="G73" s="18">
        <v>1318.2027219030003</v>
      </c>
      <c r="H73" s="18">
        <v>1287.0081716761219</v>
      </c>
      <c r="I73" s="18">
        <v>1211.7367340042613</v>
      </c>
      <c r="J73" s="180">
        <v>1294.6070327119614</v>
      </c>
      <c r="K73" s="20">
        <v>6220.0806728306197</v>
      </c>
      <c r="L73" s="2"/>
      <c r="M73" s="2"/>
      <c r="N73" s="2"/>
      <c r="O73" s="2"/>
      <c r="P73" s="2"/>
    </row>
    <row r="74" spans="2:18" ht="16.8">
      <c r="B74" s="17">
        <f t="shared" si="33"/>
        <v>8</v>
      </c>
      <c r="C74" s="13" t="s">
        <v>144</v>
      </c>
      <c r="D74" s="79" t="s">
        <v>136</v>
      </c>
      <c r="F74" s="20">
        <v>-865.68980982143887</v>
      </c>
      <c r="G74" s="18">
        <v>-863.5570390513094</v>
      </c>
      <c r="H74" s="18">
        <v>-868.02648725320307</v>
      </c>
      <c r="I74" s="18">
        <v>-871.42722573023264</v>
      </c>
      <c r="J74" s="180">
        <v>-866.78081881077321</v>
      </c>
      <c r="K74" s="20">
        <v>-4335.4813806669572</v>
      </c>
      <c r="L74" s="2"/>
      <c r="M74" s="2"/>
      <c r="N74" s="2"/>
      <c r="O74" s="2"/>
      <c r="P74" s="2"/>
    </row>
    <row r="75" spans="2:18" ht="16.8">
      <c r="B75" s="17">
        <f t="shared" si="33"/>
        <v>9</v>
      </c>
      <c r="C75" s="13" t="s">
        <v>145</v>
      </c>
      <c r="D75" s="79" t="s">
        <v>136</v>
      </c>
      <c r="F75" s="20">
        <v>14176.011229599255</v>
      </c>
      <c r="G75" s="18">
        <v>14630.656912450944</v>
      </c>
      <c r="H75" s="18">
        <v>15049.638596873861</v>
      </c>
      <c r="I75" s="18">
        <v>15389.948105147892</v>
      </c>
      <c r="J75" s="180">
        <v>15817.77431904908</v>
      </c>
      <c r="K75" s="20">
        <v>0</v>
      </c>
      <c r="L75" s="2"/>
      <c r="M75" s="2"/>
      <c r="N75" s="2"/>
      <c r="O75" s="2"/>
      <c r="P75" s="2"/>
    </row>
    <row r="76" spans="2:18" ht="16.8">
      <c r="B76" s="14"/>
      <c r="C76" s="15" t="s">
        <v>146</v>
      </c>
      <c r="D76" s="16"/>
      <c r="F76" s="85">
        <v>0</v>
      </c>
      <c r="G76" s="19">
        <v>0</v>
      </c>
      <c r="H76" s="19">
        <v>0</v>
      </c>
      <c r="I76" s="19">
        <v>0</v>
      </c>
      <c r="J76" s="86">
        <v>0</v>
      </c>
      <c r="K76" s="85">
        <v>0</v>
      </c>
      <c r="L76" s="2"/>
      <c r="M76" s="2"/>
      <c r="N76" s="2"/>
      <c r="O76" s="2"/>
      <c r="P76" s="2"/>
    </row>
    <row r="77" spans="2:18" ht="16.8">
      <c r="B77" s="17">
        <f>MAX(B$7:B76) + 1</f>
        <v>10</v>
      </c>
      <c r="C77" s="13" t="s">
        <v>147</v>
      </c>
      <c r="D77" s="79" t="s">
        <v>136</v>
      </c>
      <c r="F77" s="181">
        <v>321.86513347003591</v>
      </c>
      <c r="G77" s="182">
        <v>323.25004296118476</v>
      </c>
      <c r="H77" s="182">
        <v>277.03783530491859</v>
      </c>
      <c r="I77" s="182">
        <v>234.19520360981309</v>
      </c>
      <c r="J77" s="183">
        <v>205.29203766289751</v>
      </c>
      <c r="K77" s="20">
        <v>1361.6402530088496</v>
      </c>
      <c r="L77" s="2"/>
      <c r="M77" s="2"/>
      <c r="N77" s="2"/>
      <c r="O77" s="2"/>
      <c r="P77" s="2"/>
    </row>
    <row r="78" spans="2:18" ht="16.8">
      <c r="B78" s="17">
        <f>B77 + 1</f>
        <v>11</v>
      </c>
      <c r="C78" s="13" t="s">
        <v>80</v>
      </c>
      <c r="D78" s="79" t="s">
        <v>136</v>
      </c>
      <c r="F78" s="181">
        <v>106.92062417621486</v>
      </c>
      <c r="G78" s="182">
        <v>106.52062417621485</v>
      </c>
      <c r="H78" s="182">
        <v>88.020624176214852</v>
      </c>
      <c r="I78" s="182">
        <v>75.420624176214858</v>
      </c>
      <c r="J78" s="183">
        <v>75.420624176214858</v>
      </c>
      <c r="K78" s="20">
        <v>452.30312088107428</v>
      </c>
      <c r="L78" s="2"/>
      <c r="M78" s="2"/>
      <c r="N78" s="2"/>
      <c r="O78" s="2"/>
      <c r="P78" s="2"/>
    </row>
    <row r="79" spans="2:18" ht="16.8">
      <c r="B79" s="17">
        <f t="shared" ref="B79:B89" si="34">B78 + 1</f>
        <v>12</v>
      </c>
      <c r="C79" s="13" t="s">
        <v>144</v>
      </c>
      <c r="D79" s="79" t="s">
        <v>136</v>
      </c>
      <c r="F79" s="181">
        <v>875.98405566220913</v>
      </c>
      <c r="G79" s="182">
        <v>875.07022764413239</v>
      </c>
      <c r="H79" s="182">
        <v>875.60297631987089</v>
      </c>
      <c r="I79" s="182">
        <v>872.11926568266711</v>
      </c>
      <c r="J79" s="183">
        <v>858.88562819095682</v>
      </c>
      <c r="K79" s="20">
        <v>4357.6621534998358</v>
      </c>
      <c r="L79" s="2"/>
      <c r="M79" s="2"/>
      <c r="N79" s="2"/>
      <c r="O79" s="2"/>
      <c r="P79" s="2"/>
    </row>
    <row r="80" spans="2:18" ht="16.8">
      <c r="B80" s="17">
        <f t="shared" si="34"/>
        <v>13</v>
      </c>
      <c r="C80" s="13" t="s">
        <v>148</v>
      </c>
      <c r="D80" s="79" t="s">
        <v>136</v>
      </c>
      <c r="F80" s="181">
        <v>416.08973455042639</v>
      </c>
      <c r="G80" s="182">
        <v>411.97715152440907</v>
      </c>
      <c r="H80" s="182">
        <v>409.63558399355236</v>
      </c>
      <c r="I80" s="182">
        <v>403.58690491132836</v>
      </c>
      <c r="J80" s="183">
        <v>397.05361295655666</v>
      </c>
      <c r="K80" s="20">
        <v>2038.3429879362729</v>
      </c>
      <c r="L80" s="2"/>
      <c r="M80" s="2"/>
      <c r="N80" s="2"/>
      <c r="O80" s="2"/>
      <c r="P80" s="2"/>
    </row>
    <row r="81" spans="2:16" ht="16.8">
      <c r="B81" s="17">
        <f t="shared" si="34"/>
        <v>14</v>
      </c>
      <c r="C81" s="13" t="s">
        <v>149</v>
      </c>
      <c r="D81" s="79" t="s">
        <v>136</v>
      </c>
      <c r="F81" s="181">
        <v>35.094244600526636</v>
      </c>
      <c r="G81" s="182">
        <v>0</v>
      </c>
      <c r="H81" s="182">
        <v>0</v>
      </c>
      <c r="I81" s="182">
        <v>0</v>
      </c>
      <c r="J81" s="183">
        <v>0</v>
      </c>
      <c r="K81" s="20">
        <v>35.094244600526636</v>
      </c>
      <c r="L81" s="2"/>
      <c r="M81" s="2"/>
      <c r="N81" s="2"/>
      <c r="O81" s="2"/>
      <c r="P81" s="2"/>
    </row>
    <row r="82" spans="2:16" ht="16.8">
      <c r="B82" s="17">
        <f t="shared" si="34"/>
        <v>15</v>
      </c>
      <c r="C82" s="13" t="s">
        <v>86</v>
      </c>
      <c r="D82" s="79" t="s">
        <v>136</v>
      </c>
      <c r="F82" s="181">
        <v>0</v>
      </c>
      <c r="G82" s="182">
        <v>0</v>
      </c>
      <c r="H82" s="182">
        <v>0</v>
      </c>
      <c r="I82" s="182">
        <v>0</v>
      </c>
      <c r="J82" s="183">
        <v>0</v>
      </c>
      <c r="K82" s="20">
        <v>0</v>
      </c>
      <c r="L82" s="2"/>
      <c r="M82" s="2"/>
      <c r="N82" s="2"/>
      <c r="O82" s="2"/>
      <c r="P82" s="2"/>
    </row>
    <row r="83" spans="2:16" ht="16.8">
      <c r="B83" s="17">
        <f t="shared" si="34"/>
        <v>16</v>
      </c>
      <c r="C83" s="13" t="s">
        <v>150</v>
      </c>
      <c r="D83" s="79" t="s">
        <v>136</v>
      </c>
      <c r="F83" s="181">
        <v>-158.81099999999998</v>
      </c>
      <c r="G83" s="182">
        <v>-154.411</v>
      </c>
      <c r="H83" s="182">
        <v>-149.81100000000004</v>
      </c>
      <c r="I83" s="182">
        <v>-146.21100000000001</v>
      </c>
      <c r="J83" s="183">
        <v>-144.71100000000001</v>
      </c>
      <c r="K83" s="20">
        <v>-753.95500000000004</v>
      </c>
      <c r="L83" s="2"/>
      <c r="M83" s="2"/>
      <c r="N83" s="2"/>
      <c r="O83" s="2"/>
      <c r="P83" s="2"/>
    </row>
    <row r="84" spans="2:16" ht="16.8">
      <c r="B84" s="17">
        <f t="shared" si="34"/>
        <v>17</v>
      </c>
      <c r="C84" s="13" t="s">
        <v>82</v>
      </c>
      <c r="D84" s="79" t="s">
        <v>136</v>
      </c>
      <c r="F84" s="181">
        <v>-13</v>
      </c>
      <c r="G84" s="182">
        <v>-13</v>
      </c>
      <c r="H84" s="182">
        <v>-13</v>
      </c>
      <c r="I84" s="182">
        <v>-13</v>
      </c>
      <c r="J84" s="183">
        <v>-13</v>
      </c>
      <c r="K84" s="20">
        <v>-65</v>
      </c>
      <c r="L84" s="2"/>
      <c r="M84" s="2"/>
      <c r="N84" s="2"/>
      <c r="O84" s="2"/>
      <c r="P84" s="2"/>
    </row>
    <row r="85" spans="2:16" ht="16.8">
      <c r="B85" s="17">
        <f t="shared" si="34"/>
        <v>18</v>
      </c>
      <c r="C85" s="13" t="s">
        <v>87</v>
      </c>
      <c r="D85" s="79" t="s">
        <v>136</v>
      </c>
      <c r="F85" s="181">
        <v>0</v>
      </c>
      <c r="G85" s="182">
        <v>0</v>
      </c>
      <c r="H85" s="182">
        <v>0</v>
      </c>
      <c r="I85" s="182">
        <v>0</v>
      </c>
      <c r="J85" s="183">
        <v>0</v>
      </c>
      <c r="K85" s="20">
        <v>0</v>
      </c>
      <c r="L85" s="2"/>
      <c r="M85" s="2"/>
      <c r="N85" s="2"/>
      <c r="O85" s="2"/>
      <c r="P85" s="2"/>
    </row>
    <row r="86" spans="2:16" ht="16.8">
      <c r="B86" s="17">
        <f t="shared" si="34"/>
        <v>19</v>
      </c>
      <c r="C86" s="13" t="s">
        <v>88</v>
      </c>
      <c r="D86" s="79" t="s">
        <v>136</v>
      </c>
      <c r="F86" s="181">
        <v>14.56331252273038</v>
      </c>
      <c r="G86" s="182">
        <v>11.36</v>
      </c>
      <c r="H86" s="182">
        <v>11.86</v>
      </c>
      <c r="I86" s="182">
        <v>11.86</v>
      </c>
      <c r="J86" s="183">
        <v>11.86</v>
      </c>
      <c r="K86" s="20">
        <v>61.503312522730376</v>
      </c>
      <c r="L86" s="2"/>
      <c r="M86" s="2"/>
      <c r="N86" s="2"/>
      <c r="O86" s="2"/>
      <c r="P86" s="2"/>
    </row>
    <row r="87" spans="2:16" ht="16.8">
      <c r="B87" s="17">
        <f t="shared" si="34"/>
        <v>20</v>
      </c>
      <c r="C87" s="13" t="s">
        <v>151</v>
      </c>
      <c r="D87" s="79" t="s">
        <v>136</v>
      </c>
      <c r="F87" s="181">
        <v>119.44507925364171</v>
      </c>
      <c r="G87" s="182">
        <v>106.78332296523796</v>
      </c>
      <c r="H87" s="182">
        <v>96.670608224725001</v>
      </c>
      <c r="I87" s="182">
        <v>89.276495119667942</v>
      </c>
      <c r="J87" s="183">
        <v>77.798471900245701</v>
      </c>
      <c r="K87" s="20">
        <v>489.97397746351834</v>
      </c>
      <c r="L87" s="2"/>
      <c r="M87" s="2"/>
      <c r="N87" s="2"/>
      <c r="O87" s="2"/>
      <c r="P87" s="2"/>
    </row>
    <row r="88" spans="2:16" ht="17.399999999999999" thickBot="1">
      <c r="B88" s="17">
        <f t="shared" si="34"/>
        <v>21</v>
      </c>
      <c r="C88" s="13" t="s">
        <v>84</v>
      </c>
      <c r="D88" s="79" t="s">
        <v>136</v>
      </c>
      <c r="F88" s="181">
        <v>0</v>
      </c>
      <c r="G88" s="182">
        <v>0</v>
      </c>
      <c r="H88" s="182">
        <v>0</v>
      </c>
      <c r="I88" s="182">
        <v>0</v>
      </c>
      <c r="J88" s="183">
        <v>0</v>
      </c>
      <c r="K88" s="20">
        <v>0</v>
      </c>
      <c r="L88" s="2"/>
      <c r="M88" s="2"/>
      <c r="N88" s="2"/>
      <c r="O88" s="2"/>
      <c r="P88" s="2"/>
    </row>
    <row r="89" spans="2:16" ht="16.8">
      <c r="B89" s="74">
        <f t="shared" si="34"/>
        <v>22</v>
      </c>
      <c r="C89" s="70" t="s">
        <v>152</v>
      </c>
      <c r="D89" s="80" t="s">
        <v>136</v>
      </c>
      <c r="F89" s="184">
        <v>1718.1511842357854</v>
      </c>
      <c r="G89" s="185">
        <v>1667.5503692711786</v>
      </c>
      <c r="H89" s="185">
        <v>1596.0166280192811</v>
      </c>
      <c r="I89" s="185">
        <v>1527.2474934996915</v>
      </c>
      <c r="J89" s="186">
        <v>1468.5993748868714</v>
      </c>
      <c r="K89" s="87">
        <v>7977.5650499128078</v>
      </c>
      <c r="L89" s="2"/>
      <c r="M89" s="2"/>
      <c r="N89" s="2"/>
      <c r="O89" s="2"/>
      <c r="P89" s="2"/>
    </row>
    <row r="90" spans="2:16" ht="16.8">
      <c r="B90" s="14"/>
      <c r="C90" s="15" t="s">
        <v>153</v>
      </c>
      <c r="D90" s="16"/>
      <c r="F90" s="85">
        <v>0</v>
      </c>
      <c r="G90" s="19">
        <v>0</v>
      </c>
      <c r="H90" s="19">
        <v>0</v>
      </c>
      <c r="I90" s="19">
        <v>0</v>
      </c>
      <c r="J90" s="86">
        <v>0</v>
      </c>
      <c r="K90" s="85">
        <v>0</v>
      </c>
      <c r="L90" s="2"/>
      <c r="M90" s="2"/>
      <c r="N90" s="2"/>
      <c r="O90" s="2"/>
      <c r="P90" s="2"/>
    </row>
    <row r="91" spans="2:16" ht="16.8">
      <c r="B91" s="17">
        <f>MAX(B$7:B90) + 1</f>
        <v>23</v>
      </c>
      <c r="C91" s="13" t="s">
        <v>147</v>
      </c>
      <c r="D91" s="79" t="s">
        <v>136</v>
      </c>
      <c r="F91" s="20">
        <v>308.59083910044103</v>
      </c>
      <c r="G91" s="18">
        <v>358.58128311518254</v>
      </c>
      <c r="H91" s="18">
        <v>338.79362916581158</v>
      </c>
      <c r="I91" s="18">
        <v>309.0877611487262</v>
      </c>
      <c r="J91" s="180">
        <v>317.41385079836516</v>
      </c>
      <c r="K91" s="20">
        <v>1632.4673633285265</v>
      </c>
      <c r="L91" s="2"/>
      <c r="M91" s="2"/>
      <c r="N91" s="2"/>
      <c r="O91" s="2"/>
      <c r="P91" s="2"/>
    </row>
    <row r="92" spans="2:16" ht="16.8">
      <c r="B92" s="17">
        <f>B91 + 1</f>
        <v>24</v>
      </c>
      <c r="C92" s="13" t="s">
        <v>80</v>
      </c>
      <c r="D92" s="79" t="s">
        <v>136</v>
      </c>
      <c r="F92" s="20">
        <v>144.93761826296043</v>
      </c>
      <c r="G92" s="18">
        <v>142.23031061226825</v>
      </c>
      <c r="H92" s="18">
        <v>121.74097876880631</v>
      </c>
      <c r="I92" s="18">
        <v>110.63464524107741</v>
      </c>
      <c r="J92" s="180">
        <v>113.25904130880311</v>
      </c>
      <c r="K92" s="20">
        <v>632.80259419391552</v>
      </c>
      <c r="L92" s="2"/>
      <c r="M92" s="2"/>
      <c r="N92" s="2"/>
      <c r="O92" s="2"/>
      <c r="P92" s="2"/>
    </row>
    <row r="93" spans="2:16" ht="16.8">
      <c r="B93" s="17">
        <f t="shared" ref="B93:B103" si="35">B92 + 1</f>
        <v>25</v>
      </c>
      <c r="C93" s="13" t="s">
        <v>144</v>
      </c>
      <c r="D93" s="79" t="s">
        <v>136</v>
      </c>
      <c r="F93" s="20">
        <v>865.68980982143887</v>
      </c>
      <c r="G93" s="18">
        <v>863.5570390513094</v>
      </c>
      <c r="H93" s="18">
        <v>868.02648725320307</v>
      </c>
      <c r="I93" s="18">
        <v>871.42722573023264</v>
      </c>
      <c r="J93" s="180">
        <v>866.78081881077321</v>
      </c>
      <c r="K93" s="20">
        <v>4335.4813806669572</v>
      </c>
      <c r="L93" s="2"/>
      <c r="M93" s="2"/>
      <c r="N93" s="2"/>
      <c r="O93" s="2"/>
      <c r="P93" s="2"/>
    </row>
    <row r="94" spans="2:16" ht="16.8">
      <c r="B94" s="17">
        <f t="shared" si="35"/>
        <v>26</v>
      </c>
      <c r="C94" s="13" t="s">
        <v>148</v>
      </c>
      <c r="D94" s="79" t="s">
        <v>136</v>
      </c>
      <c r="F94" s="20">
        <v>420.53070757217046</v>
      </c>
      <c r="G94" s="18">
        <v>420.49463120415783</v>
      </c>
      <c r="H94" s="18">
        <v>476.8142393470248</v>
      </c>
      <c r="I94" s="18">
        <v>498.5680857460963</v>
      </c>
      <c r="J94" s="180">
        <v>524.82895138846402</v>
      </c>
      <c r="K94" s="20">
        <v>2341.2366152579134</v>
      </c>
      <c r="L94" s="2"/>
      <c r="M94" s="2"/>
      <c r="N94" s="2"/>
      <c r="O94" s="2"/>
      <c r="P94" s="2"/>
    </row>
    <row r="95" spans="2:16" ht="16.8">
      <c r="B95" s="17">
        <f t="shared" si="35"/>
        <v>27</v>
      </c>
      <c r="C95" s="13" t="s">
        <v>149</v>
      </c>
      <c r="D95" s="79" t="s">
        <v>136</v>
      </c>
      <c r="F95" s="20">
        <v>33.34119247229242</v>
      </c>
      <c r="G95" s="18">
        <v>0</v>
      </c>
      <c r="H95" s="18">
        <v>0</v>
      </c>
      <c r="I95" s="18">
        <v>0</v>
      </c>
      <c r="J95" s="180">
        <v>0</v>
      </c>
      <c r="K95" s="20">
        <v>33.34119247229242</v>
      </c>
      <c r="L95" s="2"/>
      <c r="M95" s="2"/>
      <c r="N95" s="2"/>
      <c r="O95" s="2"/>
      <c r="P95" s="2"/>
    </row>
    <row r="96" spans="2:16" ht="16.8">
      <c r="B96" s="17">
        <f t="shared" si="35"/>
        <v>28</v>
      </c>
      <c r="C96" s="13" t="s">
        <v>86</v>
      </c>
      <c r="D96" s="79" t="s">
        <v>136</v>
      </c>
      <c r="F96" s="20">
        <v>0</v>
      </c>
      <c r="G96" s="18">
        <v>0</v>
      </c>
      <c r="H96" s="18">
        <v>0</v>
      </c>
      <c r="I96" s="18">
        <v>0</v>
      </c>
      <c r="J96" s="180">
        <v>0</v>
      </c>
      <c r="K96" s="20">
        <v>0</v>
      </c>
      <c r="L96" s="2"/>
      <c r="M96" s="2"/>
      <c r="N96" s="2"/>
      <c r="O96" s="2"/>
      <c r="P96" s="2"/>
    </row>
    <row r="97" spans="2:16" ht="16.8">
      <c r="B97" s="17">
        <f t="shared" si="35"/>
        <v>29</v>
      </c>
      <c r="C97" s="13" t="s">
        <v>150</v>
      </c>
      <c r="D97" s="79" t="s">
        <v>136</v>
      </c>
      <c r="F97" s="20">
        <v>-151.90070472889673</v>
      </c>
      <c r="G97" s="18">
        <v>-155.10674399999999</v>
      </c>
      <c r="H97" s="18">
        <v>-151.25897700000002</v>
      </c>
      <c r="I97" s="18">
        <v>-147.730019</v>
      </c>
      <c r="J97" s="180">
        <v>-146.29379800000001</v>
      </c>
      <c r="K97" s="20">
        <v>-752.29024272889683</v>
      </c>
      <c r="L97" s="2"/>
      <c r="M97" s="2"/>
      <c r="N97" s="2"/>
      <c r="O97" s="2"/>
      <c r="P97" s="2"/>
    </row>
    <row r="98" spans="2:16" ht="16.8">
      <c r="B98" s="17">
        <f t="shared" si="35"/>
        <v>30</v>
      </c>
      <c r="C98" s="13" t="s">
        <v>82</v>
      </c>
      <c r="D98" s="79" t="s">
        <v>136</v>
      </c>
      <c r="F98" s="20">
        <v>-13</v>
      </c>
      <c r="G98" s="18">
        <v>-13</v>
      </c>
      <c r="H98" s="18">
        <v>-13</v>
      </c>
      <c r="I98" s="18">
        <v>-13</v>
      </c>
      <c r="J98" s="180">
        <v>-13</v>
      </c>
      <c r="K98" s="20">
        <v>-65</v>
      </c>
      <c r="L98" s="2"/>
      <c r="M98" s="2"/>
      <c r="N98" s="2"/>
      <c r="O98" s="2"/>
      <c r="P98" s="2"/>
    </row>
    <row r="99" spans="2:16" ht="16.8">
      <c r="B99" s="17">
        <f t="shared" si="35"/>
        <v>31</v>
      </c>
      <c r="C99" s="13" t="s">
        <v>87</v>
      </c>
      <c r="D99" s="79" t="s">
        <v>136</v>
      </c>
      <c r="F99" s="20">
        <v>7.936433957255705</v>
      </c>
      <c r="G99" s="18">
        <v>2.624678738244032</v>
      </c>
      <c r="H99" s="18">
        <v>2.6008605218043916</v>
      </c>
      <c r="I99" s="18">
        <v>1.0836636499362799</v>
      </c>
      <c r="J99" s="180">
        <v>1.2735581897328487</v>
      </c>
      <c r="K99" s="20">
        <v>15.51919505697326</v>
      </c>
      <c r="L99" s="2"/>
      <c r="M99" s="2"/>
      <c r="N99" s="2"/>
      <c r="O99" s="2"/>
      <c r="P99" s="2"/>
    </row>
    <row r="100" spans="2:16" ht="16.8">
      <c r="B100" s="17">
        <f t="shared" si="35"/>
        <v>32</v>
      </c>
      <c r="C100" s="13" t="s">
        <v>88</v>
      </c>
      <c r="D100" s="79" t="s">
        <v>136</v>
      </c>
      <c r="F100" s="20">
        <v>5.6850579242228241</v>
      </c>
      <c r="G100" s="18">
        <v>4.9779682761802624</v>
      </c>
      <c r="H100" s="18">
        <v>15.373599004114745</v>
      </c>
      <c r="I100" s="18">
        <v>15.597581940091688</v>
      </c>
      <c r="J100" s="180">
        <v>13.715325141816992</v>
      </c>
      <c r="K100" s="20">
        <v>55.349532286426509</v>
      </c>
      <c r="L100" s="2"/>
      <c r="M100" s="2"/>
      <c r="N100" s="2"/>
      <c r="O100" s="2"/>
      <c r="P100" s="2"/>
    </row>
    <row r="101" spans="2:16" ht="16.8">
      <c r="B101" s="17">
        <f t="shared" si="35"/>
        <v>33</v>
      </c>
      <c r="C101" s="13" t="s">
        <v>151</v>
      </c>
      <c r="D101" s="79" t="s">
        <v>136</v>
      </c>
      <c r="F101" s="20">
        <v>108.83032952340793</v>
      </c>
      <c r="G101" s="18">
        <v>28.539368935579759</v>
      </c>
      <c r="H101" s="18">
        <v>184.56199836698349</v>
      </c>
      <c r="I101" s="18">
        <v>194.43549738233708</v>
      </c>
      <c r="J101" s="180">
        <v>187.46707722907055</v>
      </c>
      <c r="K101" s="20">
        <v>703.83427143737879</v>
      </c>
      <c r="L101" s="2"/>
      <c r="M101" s="2"/>
      <c r="N101" s="2"/>
      <c r="O101" s="2"/>
      <c r="P101" s="2"/>
    </row>
    <row r="102" spans="2:16" ht="17.399999999999999" thickBot="1">
      <c r="B102" s="17">
        <f t="shared" si="35"/>
        <v>34</v>
      </c>
      <c r="C102" s="13" t="s">
        <v>84</v>
      </c>
      <c r="D102" s="79" t="s">
        <v>136</v>
      </c>
      <c r="F102" s="20">
        <v>0</v>
      </c>
      <c r="G102" s="18">
        <v>0</v>
      </c>
      <c r="H102" s="18">
        <v>0</v>
      </c>
      <c r="I102" s="18">
        <v>0</v>
      </c>
      <c r="J102" s="180">
        <v>0</v>
      </c>
      <c r="K102" s="20">
        <v>0</v>
      </c>
      <c r="L102" s="2"/>
      <c r="M102" s="2"/>
      <c r="N102" s="2"/>
      <c r="O102" s="2"/>
      <c r="P102" s="2"/>
    </row>
    <row r="103" spans="2:16" ht="16.8">
      <c r="B103" s="74">
        <f t="shared" si="35"/>
        <v>35</v>
      </c>
      <c r="C103" s="70" t="s">
        <v>152</v>
      </c>
      <c r="D103" s="80" t="s">
        <v>136</v>
      </c>
      <c r="F103" s="87">
        <v>1730.6412839052932</v>
      </c>
      <c r="G103" s="88">
        <v>1652.898535932922</v>
      </c>
      <c r="H103" s="88">
        <v>1843.6528154277485</v>
      </c>
      <c r="I103" s="88">
        <v>1840.1044418384972</v>
      </c>
      <c r="J103" s="187">
        <v>1865.4448248670258</v>
      </c>
      <c r="K103" s="87">
        <v>8932.7419019714871</v>
      </c>
      <c r="L103" s="2"/>
      <c r="M103" s="2"/>
      <c r="N103" s="2"/>
      <c r="O103" s="2"/>
      <c r="P103" s="2"/>
    </row>
    <row r="104" spans="2:16" ht="16.8">
      <c r="B104" s="14"/>
      <c r="C104" s="15" t="s">
        <v>154</v>
      </c>
      <c r="D104" s="16"/>
      <c r="F104" s="85">
        <v>0</v>
      </c>
      <c r="G104" s="19">
        <v>0</v>
      </c>
      <c r="H104" s="19">
        <v>0</v>
      </c>
      <c r="I104" s="19">
        <v>0</v>
      </c>
      <c r="J104" s="86">
        <v>0</v>
      </c>
      <c r="K104" s="85">
        <v>0</v>
      </c>
      <c r="L104" s="2"/>
      <c r="M104" s="2"/>
      <c r="N104" s="2"/>
      <c r="O104" s="2"/>
      <c r="P104" s="2"/>
    </row>
    <row r="105" spans="2:16" ht="16.8">
      <c r="B105" s="17">
        <f>MAX(B$7:B104) + 1</f>
        <v>36</v>
      </c>
      <c r="C105" s="71" t="s">
        <v>152</v>
      </c>
      <c r="D105" s="79" t="s">
        <v>155</v>
      </c>
      <c r="F105" s="89">
        <v>1808.3990191529267</v>
      </c>
      <c r="G105" s="90">
        <v>1872.7853776437555</v>
      </c>
      <c r="H105" s="90">
        <v>2288.3357751767671</v>
      </c>
      <c r="I105" s="90" t="s">
        <v>263</v>
      </c>
      <c r="J105" s="188" t="s">
        <v>263</v>
      </c>
      <c r="K105" s="89">
        <v>5969.5201719734496</v>
      </c>
      <c r="L105" s="2"/>
      <c r="M105" s="2"/>
      <c r="N105" s="2"/>
      <c r="O105" s="2"/>
      <c r="P105" s="2"/>
    </row>
    <row r="106" spans="2:16" ht="17.399999999999999" thickBot="1">
      <c r="B106" s="75">
        <f t="shared" ref="B106:B107" si="36">B105 + 1</f>
        <v>37</v>
      </c>
      <c r="C106" s="71" t="s">
        <v>156</v>
      </c>
      <c r="D106" s="81" t="s">
        <v>155</v>
      </c>
      <c r="F106" s="91">
        <v>0</v>
      </c>
      <c r="G106" s="92">
        <v>102.96048989806536</v>
      </c>
      <c r="H106" s="92">
        <v>56.059330020556601</v>
      </c>
      <c r="I106" s="92" t="s">
        <v>263</v>
      </c>
      <c r="J106" s="189" t="s">
        <v>263</v>
      </c>
      <c r="K106" s="91">
        <v>159.01981991862198</v>
      </c>
      <c r="L106" s="2"/>
      <c r="M106" s="2"/>
      <c r="N106" s="2"/>
      <c r="O106" s="2"/>
      <c r="P106" s="2"/>
    </row>
    <row r="107" spans="2:16" ht="16.8">
      <c r="B107" s="74">
        <f t="shared" si="36"/>
        <v>38</v>
      </c>
      <c r="C107" s="70" t="s">
        <v>157</v>
      </c>
      <c r="D107" s="80" t="s">
        <v>155</v>
      </c>
      <c r="F107" s="93">
        <v>1808.3990191529267</v>
      </c>
      <c r="G107" s="94">
        <v>1975.7458675418209</v>
      </c>
      <c r="H107" s="94">
        <v>2344.3951051973236</v>
      </c>
      <c r="I107" s="94">
        <v>2291.2730530035756</v>
      </c>
      <c r="J107" s="190">
        <v>2312.3517081511154</v>
      </c>
      <c r="K107" s="93">
        <v>10732.164753046764</v>
      </c>
      <c r="L107" s="2"/>
      <c r="M107" s="2"/>
      <c r="N107" s="2"/>
      <c r="O107" s="2"/>
      <c r="P107" s="2"/>
    </row>
    <row r="108" spans="2:16" ht="16.8">
      <c r="B108" s="17">
        <f>B107 + 1</f>
        <v>39</v>
      </c>
      <c r="C108" s="13" t="s">
        <v>158</v>
      </c>
      <c r="D108" s="79" t="s">
        <v>155</v>
      </c>
      <c r="F108" s="89">
        <v>-43.756082405753453</v>
      </c>
      <c r="G108" s="90">
        <v>-173.18900026297163</v>
      </c>
      <c r="H108" s="90">
        <v>-56.324853699868029</v>
      </c>
      <c r="I108" s="90">
        <v>-68.183525706705481</v>
      </c>
      <c r="J108" s="188">
        <v>-58.28168649641011</v>
      </c>
      <c r="K108" s="20">
        <v>-399.73514857170869</v>
      </c>
      <c r="L108" s="2"/>
      <c r="M108" s="2"/>
      <c r="N108" s="2"/>
      <c r="O108" s="2"/>
      <c r="P108" s="2"/>
    </row>
    <row r="109" spans="2:16" ht="17.399999999999999" thickBot="1">
      <c r="B109" s="75">
        <f t="shared" ref="B109:B112" si="37">B108 + 1</f>
        <v>40</v>
      </c>
      <c r="C109" s="71" t="s">
        <v>159</v>
      </c>
      <c r="D109" s="81" t="s">
        <v>155</v>
      </c>
      <c r="F109" s="91">
        <v>-15.416465335266759</v>
      </c>
      <c r="G109" s="92">
        <v>-39.140783351949352</v>
      </c>
      <c r="H109" s="92">
        <v>0</v>
      </c>
      <c r="I109" s="92">
        <v>0</v>
      </c>
      <c r="J109" s="189">
        <v>0</v>
      </c>
      <c r="K109" s="91">
        <v>-54.557248687216109</v>
      </c>
      <c r="L109" s="2"/>
      <c r="M109" s="2"/>
      <c r="N109" s="2"/>
      <c r="O109" s="2"/>
      <c r="P109" s="2"/>
    </row>
    <row r="110" spans="2:16" ht="16.8">
      <c r="B110" s="74">
        <f t="shared" si="37"/>
        <v>41</v>
      </c>
      <c r="C110" s="70" t="s">
        <v>160</v>
      </c>
      <c r="D110" s="80" t="s">
        <v>155</v>
      </c>
      <c r="F110" s="93">
        <v>1749.2264714119065</v>
      </c>
      <c r="G110" s="94">
        <v>1763.4160839269</v>
      </c>
      <c r="H110" s="94">
        <v>2288.0702514974555</v>
      </c>
      <c r="I110" s="94">
        <v>2223.0895272968701</v>
      </c>
      <c r="J110" s="190">
        <v>2254.0700216547052</v>
      </c>
      <c r="K110" s="93">
        <v>10277.872355787837</v>
      </c>
      <c r="L110" s="2"/>
      <c r="M110" s="2"/>
      <c r="N110" s="2"/>
      <c r="O110" s="2"/>
      <c r="P110" s="2"/>
    </row>
    <row r="111" spans="2:16" ht="17.399999999999999" thickBot="1">
      <c r="B111" s="75">
        <f t="shared" si="37"/>
        <v>42</v>
      </c>
      <c r="C111" s="71" t="s">
        <v>161</v>
      </c>
      <c r="D111" s="81" t="s">
        <v>155</v>
      </c>
      <c r="F111" s="91">
        <v>188.89030765000027</v>
      </c>
      <c r="G111" s="92">
        <v>198.97063292082382</v>
      </c>
      <c r="H111" s="92">
        <v>199.57008972331028</v>
      </c>
      <c r="I111" s="92">
        <v>195.87210401715478</v>
      </c>
      <c r="J111" s="189">
        <v>193.21435146292526</v>
      </c>
      <c r="K111" s="91">
        <v>976.51748577421449</v>
      </c>
      <c r="L111" s="2"/>
      <c r="M111" s="2"/>
      <c r="N111" s="2"/>
      <c r="O111" s="2"/>
      <c r="P111" s="2"/>
    </row>
    <row r="112" spans="2:16" ht="16.8">
      <c r="B112" s="74">
        <f t="shared" si="37"/>
        <v>43</v>
      </c>
      <c r="C112" s="70" t="s">
        <v>162</v>
      </c>
      <c r="D112" s="80" t="s">
        <v>155</v>
      </c>
      <c r="F112" s="93">
        <v>1938.1167790619068</v>
      </c>
      <c r="G112" s="94">
        <v>1962.3867168477238</v>
      </c>
      <c r="H112" s="94">
        <v>2487.6403412207655</v>
      </c>
      <c r="I112" s="94">
        <v>2418.961631314025</v>
      </c>
      <c r="J112" s="190">
        <v>2447.2843731176304</v>
      </c>
      <c r="K112" s="87">
        <v>11254.389841562052</v>
      </c>
      <c r="L112" s="2"/>
      <c r="M112" s="2"/>
      <c r="N112" s="2"/>
      <c r="O112" s="2"/>
      <c r="P112" s="2"/>
    </row>
    <row r="113" spans="2:16" ht="16.8">
      <c r="B113" s="14"/>
      <c r="C113" s="15" t="s">
        <v>163</v>
      </c>
      <c r="D113" s="16"/>
      <c r="F113" s="85">
        <v>0</v>
      </c>
      <c r="G113" s="19">
        <v>0</v>
      </c>
      <c r="H113" s="19">
        <v>0</v>
      </c>
      <c r="I113" s="21">
        <v>0</v>
      </c>
      <c r="J113" s="86">
        <v>0</v>
      </c>
      <c r="K113" s="85">
        <v>0</v>
      </c>
      <c r="L113" s="2"/>
      <c r="M113" s="2"/>
      <c r="N113" s="2"/>
      <c r="O113" s="2"/>
      <c r="P113" s="2"/>
    </row>
    <row r="114" spans="2:16" ht="16.8">
      <c r="B114" s="17">
        <f>MAX(B$7:B113) + 1</f>
        <v>44</v>
      </c>
      <c r="C114" s="72">
        <v>44651</v>
      </c>
      <c r="D114" s="82" t="s">
        <v>164</v>
      </c>
      <c r="F114" s="95">
        <v>1.3646061451968894E-2</v>
      </c>
      <c r="G114" s="191">
        <v>1.5977818886124817E-2</v>
      </c>
      <c r="H114" s="191">
        <v>1.7808816853933429E-2</v>
      </c>
      <c r="I114" s="191">
        <v>1.9331180897115718E-2</v>
      </c>
      <c r="J114" s="192">
        <v>1.9965453580682135E-2</v>
      </c>
      <c r="K114" s="193">
        <v>0</v>
      </c>
      <c r="L114" s="2"/>
      <c r="M114" s="2"/>
      <c r="N114" s="2"/>
      <c r="O114" s="2"/>
      <c r="P114" s="2"/>
    </row>
    <row r="115" spans="2:16" ht="16.8">
      <c r="B115" s="17">
        <f>B114 + 1</f>
        <v>45</v>
      </c>
      <c r="C115" s="73">
        <v>45016</v>
      </c>
      <c r="D115" s="79" t="s">
        <v>164</v>
      </c>
      <c r="F115" s="95">
        <v>4.0504430498107924E-2</v>
      </c>
      <c r="G115" s="36">
        <v>3.5628913618373614E-2</v>
      </c>
      <c r="H115" s="36">
        <v>2.4416717530456822E-2</v>
      </c>
      <c r="I115" s="36">
        <v>2.0525543471916041E-2</v>
      </c>
      <c r="J115" s="194">
        <v>2.001263978442136E-2</v>
      </c>
      <c r="K115" s="89">
        <v>0</v>
      </c>
      <c r="L115" s="2"/>
      <c r="M115" s="2"/>
      <c r="N115" s="2"/>
      <c r="O115" s="2"/>
      <c r="P115" s="2"/>
    </row>
    <row r="116" spans="2:16" ht="16.8">
      <c r="B116" s="17">
        <f t="shared" ref="B116:B120" si="38">B115 + 1</f>
        <v>46</v>
      </c>
      <c r="C116" s="73">
        <v>45382</v>
      </c>
      <c r="D116" s="79" t="s">
        <v>164</v>
      </c>
      <c r="F116" s="95">
        <v>4.4741803886011677E-2</v>
      </c>
      <c r="G116" s="36">
        <v>8.7654885340078481E-2</v>
      </c>
      <c r="H116" s="36">
        <v>5.1977404294029306E-2</v>
      </c>
      <c r="I116" s="36">
        <v>3.2144165620198173E-3</v>
      </c>
      <c r="J116" s="194">
        <v>-4.5095254881019065E-3</v>
      </c>
      <c r="K116" s="89">
        <v>0</v>
      </c>
      <c r="L116" s="2"/>
      <c r="M116" s="2"/>
      <c r="N116" s="2"/>
      <c r="O116" s="2"/>
      <c r="P116" s="2"/>
    </row>
    <row r="117" spans="2:16" ht="16.8">
      <c r="B117" s="17">
        <f t="shared" si="38"/>
        <v>47</v>
      </c>
      <c r="C117" s="73">
        <v>45747</v>
      </c>
      <c r="D117" s="79" t="s">
        <v>164</v>
      </c>
      <c r="F117" s="95" t="s">
        <v>263</v>
      </c>
      <c r="G117" s="36" t="s">
        <v>263</v>
      </c>
      <c r="H117" s="36" t="s">
        <v>263</v>
      </c>
      <c r="I117" s="36" t="s">
        <v>263</v>
      </c>
      <c r="J117" s="194" t="s">
        <v>263</v>
      </c>
      <c r="K117" s="89">
        <v>0</v>
      </c>
      <c r="L117" s="2"/>
      <c r="M117" s="2"/>
      <c r="N117" s="2"/>
      <c r="O117" s="2"/>
      <c r="P117" s="2"/>
    </row>
    <row r="118" spans="2:16" ht="16.8">
      <c r="B118" s="17">
        <f t="shared" si="38"/>
        <v>48</v>
      </c>
      <c r="C118" s="73">
        <v>46112</v>
      </c>
      <c r="D118" s="79" t="s">
        <v>164</v>
      </c>
      <c r="F118" s="95" t="s">
        <v>263</v>
      </c>
      <c r="G118" s="36" t="s">
        <v>263</v>
      </c>
      <c r="H118" s="36" t="s">
        <v>263</v>
      </c>
      <c r="I118" s="36" t="s">
        <v>263</v>
      </c>
      <c r="J118" s="194" t="s">
        <v>263</v>
      </c>
      <c r="K118" s="89">
        <v>0</v>
      </c>
      <c r="L118" s="2"/>
      <c r="M118" s="2"/>
      <c r="N118" s="2"/>
      <c r="O118" s="2"/>
      <c r="P118" s="2"/>
    </row>
    <row r="119" spans="2:16" ht="16.8">
      <c r="B119" s="17">
        <f t="shared" si="38"/>
        <v>49</v>
      </c>
      <c r="C119" s="73">
        <v>46477</v>
      </c>
      <c r="D119" s="79" t="s">
        <v>164</v>
      </c>
      <c r="F119" s="95" t="s">
        <v>263</v>
      </c>
      <c r="G119" s="36" t="s">
        <v>263</v>
      </c>
      <c r="H119" s="36" t="s">
        <v>263</v>
      </c>
      <c r="I119" s="36" t="s">
        <v>263</v>
      </c>
      <c r="J119" s="194" t="s">
        <v>263</v>
      </c>
      <c r="K119" s="89">
        <v>0</v>
      </c>
      <c r="L119" s="2"/>
      <c r="M119" s="2"/>
      <c r="N119" s="2"/>
      <c r="O119" s="2"/>
      <c r="P119" s="2"/>
    </row>
    <row r="120" spans="2:16" ht="16.8">
      <c r="B120" s="17">
        <f t="shared" si="38"/>
        <v>50</v>
      </c>
      <c r="C120" s="73">
        <v>46843</v>
      </c>
      <c r="D120" s="79" t="s">
        <v>164</v>
      </c>
      <c r="F120" s="95" t="s">
        <v>263</v>
      </c>
      <c r="G120" s="36" t="s">
        <v>263</v>
      </c>
      <c r="H120" s="36" t="s">
        <v>263</v>
      </c>
      <c r="I120" s="36" t="s">
        <v>263</v>
      </c>
      <c r="J120" s="194" t="s">
        <v>263</v>
      </c>
      <c r="K120" s="89">
        <v>0</v>
      </c>
      <c r="L120" s="2"/>
      <c r="M120" s="2"/>
      <c r="N120" s="2"/>
      <c r="O120" s="2"/>
      <c r="P120" s="2"/>
    </row>
    <row r="121" spans="2:16" ht="16.8">
      <c r="B121" s="14"/>
      <c r="C121" s="15" t="s">
        <v>165</v>
      </c>
      <c r="D121" s="16"/>
      <c r="F121" s="85">
        <v>0</v>
      </c>
      <c r="G121" s="19">
        <v>0</v>
      </c>
      <c r="H121" s="19">
        <v>0</v>
      </c>
      <c r="I121" s="21">
        <v>0</v>
      </c>
      <c r="J121" s="86">
        <v>0</v>
      </c>
      <c r="K121" s="85">
        <v>0</v>
      </c>
      <c r="L121" s="2"/>
      <c r="M121" s="2"/>
      <c r="N121" s="2"/>
      <c r="O121" s="2"/>
      <c r="P121" s="2"/>
    </row>
    <row r="122" spans="2:16" ht="16.8">
      <c r="B122" s="17">
        <f>MAX(B$7:B121) + 1</f>
        <v>51</v>
      </c>
      <c r="C122" s="72">
        <v>44651</v>
      </c>
      <c r="D122" s="82" t="s">
        <v>166</v>
      </c>
      <c r="F122" s="195">
        <v>4.6835861623045094E-2</v>
      </c>
      <c r="G122" s="191">
        <v>4.7855581877666253E-2</v>
      </c>
      <c r="H122" s="191">
        <v>4.88900270007111E-2</v>
      </c>
      <c r="I122" s="191">
        <v>4.906084980220915E-2</v>
      </c>
      <c r="J122" s="192">
        <v>0</v>
      </c>
      <c r="K122" s="193">
        <v>0</v>
      </c>
      <c r="L122" s="2"/>
      <c r="M122" s="2"/>
      <c r="N122" s="2"/>
      <c r="O122" s="2"/>
      <c r="P122" s="2"/>
    </row>
    <row r="123" spans="2:16" ht="16.8">
      <c r="B123" s="17">
        <f>B122 + 1</f>
        <v>52</v>
      </c>
      <c r="C123" s="73">
        <v>45016</v>
      </c>
      <c r="D123" s="79" t="s">
        <v>166</v>
      </c>
      <c r="F123" s="95">
        <v>6.7083814189985436E-2</v>
      </c>
      <c r="G123" s="36">
        <v>5.4767359529577453E-2</v>
      </c>
      <c r="H123" s="36">
        <v>5.0263303482219301E-2</v>
      </c>
      <c r="I123" s="36">
        <v>4.9527938507862412E-2</v>
      </c>
      <c r="J123" s="194">
        <v>0</v>
      </c>
      <c r="K123" s="89">
        <v>0</v>
      </c>
      <c r="L123" s="2"/>
      <c r="M123" s="2"/>
      <c r="N123" s="2"/>
      <c r="O123" s="2"/>
      <c r="P123" s="2"/>
    </row>
    <row r="124" spans="2:16" ht="16.8">
      <c r="B124" s="17">
        <f t="shared" ref="B124:B128" si="39">B123 + 1</f>
        <v>53</v>
      </c>
      <c r="C124" s="73">
        <v>45382</v>
      </c>
      <c r="D124" s="79" t="s">
        <v>166</v>
      </c>
      <c r="F124" s="95">
        <v>0.12068995786916292</v>
      </c>
      <c r="G124" s="36">
        <v>8.3144593429580471E-2</v>
      </c>
      <c r="H124" s="36">
        <v>3.5972956362666508E-2</v>
      </c>
      <c r="I124" s="36">
        <v>2.8640770813509242E-2</v>
      </c>
      <c r="J124" s="194">
        <v>0</v>
      </c>
      <c r="K124" s="89">
        <v>0</v>
      </c>
      <c r="L124" s="2"/>
      <c r="M124" s="2"/>
      <c r="N124" s="2"/>
      <c r="O124" s="2"/>
      <c r="P124" s="2"/>
    </row>
    <row r="125" spans="2:16" ht="16.8">
      <c r="B125" s="17">
        <f t="shared" si="39"/>
        <v>54</v>
      </c>
      <c r="C125" s="73">
        <v>45747</v>
      </c>
      <c r="D125" s="79" t="s">
        <v>166</v>
      </c>
      <c r="F125" s="95" t="s">
        <v>263</v>
      </c>
      <c r="G125" s="36" t="s">
        <v>263</v>
      </c>
      <c r="H125" s="36" t="s">
        <v>263</v>
      </c>
      <c r="I125" s="36" t="s">
        <v>263</v>
      </c>
      <c r="J125" s="194" t="s">
        <v>263</v>
      </c>
      <c r="K125" s="89">
        <v>0</v>
      </c>
      <c r="L125" s="2"/>
      <c r="M125" s="2"/>
      <c r="N125" s="2"/>
      <c r="O125" s="2"/>
      <c r="P125" s="2"/>
    </row>
    <row r="126" spans="2:16" ht="16.8">
      <c r="B126" s="17">
        <f t="shared" si="39"/>
        <v>55</v>
      </c>
      <c r="C126" s="73">
        <v>46112</v>
      </c>
      <c r="D126" s="79" t="s">
        <v>166</v>
      </c>
      <c r="F126" s="95" t="s">
        <v>263</v>
      </c>
      <c r="G126" s="36" t="s">
        <v>263</v>
      </c>
      <c r="H126" s="36" t="s">
        <v>263</v>
      </c>
      <c r="I126" s="36" t="s">
        <v>263</v>
      </c>
      <c r="J126" s="194" t="s">
        <v>263</v>
      </c>
      <c r="K126" s="89">
        <v>0</v>
      </c>
      <c r="L126" s="2"/>
      <c r="M126" s="2"/>
      <c r="N126" s="2"/>
      <c r="O126" s="2"/>
      <c r="P126" s="2"/>
    </row>
    <row r="127" spans="2:16" ht="16.8">
      <c r="B127" s="17">
        <f t="shared" si="39"/>
        <v>56</v>
      </c>
      <c r="C127" s="73">
        <v>46477</v>
      </c>
      <c r="D127" s="79" t="s">
        <v>166</v>
      </c>
      <c r="F127" s="95" t="s">
        <v>263</v>
      </c>
      <c r="G127" s="36" t="s">
        <v>263</v>
      </c>
      <c r="H127" s="36" t="s">
        <v>263</v>
      </c>
      <c r="I127" s="36" t="s">
        <v>263</v>
      </c>
      <c r="J127" s="194" t="s">
        <v>263</v>
      </c>
      <c r="K127" s="89">
        <v>0</v>
      </c>
      <c r="L127" s="2"/>
      <c r="M127" s="2"/>
      <c r="N127" s="2"/>
      <c r="O127" s="2"/>
      <c r="P127" s="2"/>
    </row>
    <row r="128" spans="2:16" ht="16.8">
      <c r="B128" s="17">
        <f t="shared" si="39"/>
        <v>57</v>
      </c>
      <c r="C128" s="73">
        <v>46843</v>
      </c>
      <c r="D128" s="79" t="s">
        <v>166</v>
      </c>
      <c r="F128" s="95" t="s">
        <v>263</v>
      </c>
      <c r="G128" s="36" t="s">
        <v>263</v>
      </c>
      <c r="H128" s="36" t="s">
        <v>263</v>
      </c>
      <c r="I128" s="36" t="s">
        <v>263</v>
      </c>
      <c r="J128" s="194" t="s">
        <v>263</v>
      </c>
      <c r="K128" s="89">
        <v>0</v>
      </c>
      <c r="L128" s="2"/>
      <c r="M128" s="2"/>
      <c r="N128" s="2"/>
      <c r="O128" s="2"/>
      <c r="P128" s="2"/>
    </row>
    <row r="129" spans="2:16" ht="16.8">
      <c r="B129" s="14"/>
      <c r="C129" s="15" t="s">
        <v>167</v>
      </c>
      <c r="D129" s="16"/>
      <c r="F129" s="85">
        <v>0</v>
      </c>
      <c r="G129" s="19">
        <v>0</v>
      </c>
      <c r="H129" s="19">
        <v>0</v>
      </c>
      <c r="I129" s="21">
        <v>0</v>
      </c>
      <c r="J129" s="86">
        <v>0</v>
      </c>
      <c r="K129" s="85">
        <v>0</v>
      </c>
      <c r="L129" s="2"/>
      <c r="M129" s="2"/>
      <c r="N129" s="2"/>
      <c r="O129" s="2"/>
      <c r="P129" s="2"/>
    </row>
    <row r="130" spans="2:16" ht="16.8">
      <c r="B130" s="17">
        <f>MAX(B$7:B129) + 1</f>
        <v>58</v>
      </c>
      <c r="C130" s="72">
        <v>44651</v>
      </c>
      <c r="D130" s="82" t="s">
        <v>166</v>
      </c>
      <c r="F130" s="195">
        <v>4.5973702505714439E-4</v>
      </c>
      <c r="G130" s="191">
        <v>8.648026937470648E-4</v>
      </c>
      <c r="H130" s="191">
        <v>1.4141542757024586E-3</v>
      </c>
      <c r="I130" s="191">
        <v>2.0702335211076469E-3</v>
      </c>
      <c r="J130" s="192">
        <v>2.600000849653616E-3</v>
      </c>
      <c r="K130" s="193">
        <v>0</v>
      </c>
      <c r="L130" s="2"/>
      <c r="M130" s="2"/>
      <c r="N130" s="2"/>
      <c r="O130" s="2"/>
      <c r="P130" s="2"/>
    </row>
    <row r="131" spans="2:16" ht="16.8">
      <c r="B131" s="17">
        <f>B130 + 1</f>
        <v>59</v>
      </c>
      <c r="C131" s="73">
        <v>45016</v>
      </c>
      <c r="D131" s="79" t="s">
        <v>166</v>
      </c>
      <c r="F131" s="95">
        <v>1.9356540168711655E-3</v>
      </c>
      <c r="G131" s="36">
        <v>1.1477022788122274E-2</v>
      </c>
      <c r="H131" s="36">
        <v>1.2762770988666359E-2</v>
      </c>
      <c r="I131" s="36">
        <v>1.136654040444305E-2</v>
      </c>
      <c r="J131" s="194">
        <v>9.9597269163601947E-3</v>
      </c>
      <c r="K131" s="89">
        <v>0</v>
      </c>
      <c r="L131" s="2"/>
      <c r="M131" s="2"/>
      <c r="N131" s="2"/>
      <c r="O131" s="2"/>
      <c r="P131" s="2"/>
    </row>
    <row r="132" spans="2:16" ht="16.8">
      <c r="B132" s="17">
        <f t="shared" ref="B132:B136" si="40">B131 + 1</f>
        <v>60</v>
      </c>
      <c r="C132" s="73">
        <v>45382</v>
      </c>
      <c r="D132" s="79" t="s">
        <v>166</v>
      </c>
      <c r="F132" s="95">
        <v>1.4230988142292492E-3</v>
      </c>
      <c r="G132" s="36">
        <v>2.284147802292566E-2</v>
      </c>
      <c r="H132" s="36">
        <v>4.7753717243732043E-2</v>
      </c>
      <c r="I132" s="36">
        <v>4.5626392568476705E-2</v>
      </c>
      <c r="J132" s="194">
        <v>4.1496841000313651E-2</v>
      </c>
      <c r="K132" s="89">
        <v>0</v>
      </c>
      <c r="L132" s="2"/>
      <c r="M132" s="2"/>
      <c r="N132" s="2"/>
      <c r="O132" s="2"/>
      <c r="P132" s="2"/>
    </row>
    <row r="133" spans="2:16" ht="17.399999999999999" thickBot="1">
      <c r="B133" s="17">
        <f t="shared" si="40"/>
        <v>61</v>
      </c>
      <c r="C133" s="73">
        <v>45747</v>
      </c>
      <c r="D133" s="79" t="s">
        <v>166</v>
      </c>
      <c r="E133" s="50"/>
      <c r="F133" s="95" t="s">
        <v>263</v>
      </c>
      <c r="G133" s="36" t="s">
        <v>263</v>
      </c>
      <c r="H133" s="36" t="s">
        <v>263</v>
      </c>
      <c r="I133" s="36" t="s">
        <v>263</v>
      </c>
      <c r="J133" s="194" t="s">
        <v>263</v>
      </c>
      <c r="K133" s="89">
        <v>0</v>
      </c>
      <c r="L133" s="2"/>
      <c r="M133" s="2"/>
      <c r="N133" s="2"/>
      <c r="O133" s="2"/>
      <c r="P133" s="2"/>
    </row>
    <row r="134" spans="2:16" ht="16.8">
      <c r="B134" s="17">
        <f t="shared" si="40"/>
        <v>62</v>
      </c>
      <c r="C134" s="73">
        <v>46112</v>
      </c>
      <c r="D134" s="79" t="s">
        <v>166</v>
      </c>
      <c r="F134" s="95" t="s">
        <v>263</v>
      </c>
      <c r="G134" s="36" t="s">
        <v>263</v>
      </c>
      <c r="H134" s="36" t="s">
        <v>263</v>
      </c>
      <c r="I134" s="36" t="s">
        <v>263</v>
      </c>
      <c r="J134" s="194" t="s">
        <v>263</v>
      </c>
      <c r="K134" s="89">
        <v>0</v>
      </c>
      <c r="L134" s="2"/>
      <c r="M134" s="2"/>
      <c r="N134" s="2"/>
      <c r="O134" s="2"/>
      <c r="P134" s="2"/>
    </row>
    <row r="135" spans="2:16" ht="16.8">
      <c r="B135" s="17">
        <f t="shared" si="40"/>
        <v>63</v>
      </c>
      <c r="C135" s="73">
        <v>46477</v>
      </c>
      <c r="D135" s="79" t="s">
        <v>166</v>
      </c>
      <c r="F135" s="95" t="s">
        <v>263</v>
      </c>
      <c r="G135" s="36" t="s">
        <v>263</v>
      </c>
      <c r="H135" s="36" t="s">
        <v>263</v>
      </c>
      <c r="I135" s="36" t="s">
        <v>263</v>
      </c>
      <c r="J135" s="194" t="s">
        <v>263</v>
      </c>
      <c r="K135" s="89">
        <v>0</v>
      </c>
      <c r="L135" s="2"/>
      <c r="M135" s="2"/>
      <c r="N135" s="2"/>
      <c r="O135" s="2"/>
      <c r="P135" s="2"/>
    </row>
    <row r="136" spans="2:16" ht="16.8">
      <c r="B136" s="17">
        <f t="shared" si="40"/>
        <v>64</v>
      </c>
      <c r="C136" s="73">
        <v>46843</v>
      </c>
      <c r="D136" s="79" t="s">
        <v>166</v>
      </c>
      <c r="F136" s="95" t="s">
        <v>263</v>
      </c>
      <c r="G136" s="36" t="s">
        <v>263</v>
      </c>
      <c r="H136" s="36" t="s">
        <v>263</v>
      </c>
      <c r="I136" s="36" t="s">
        <v>263</v>
      </c>
      <c r="J136" s="194" t="s">
        <v>263</v>
      </c>
      <c r="K136" s="89">
        <v>0</v>
      </c>
      <c r="L136" s="2"/>
      <c r="M136" s="2"/>
      <c r="N136" s="2"/>
      <c r="O136" s="2"/>
      <c r="P136" s="2"/>
    </row>
    <row r="137" spans="2:16" ht="16.8">
      <c r="B137" s="14"/>
      <c r="C137" s="15" t="s">
        <v>152</v>
      </c>
      <c r="D137" s="16"/>
      <c r="F137" s="85">
        <v>0</v>
      </c>
      <c r="G137" s="19">
        <v>0</v>
      </c>
      <c r="H137" s="19">
        <v>0</v>
      </c>
      <c r="I137" s="21">
        <v>0</v>
      </c>
      <c r="J137" s="86">
        <v>0</v>
      </c>
      <c r="K137" s="85">
        <v>0</v>
      </c>
      <c r="L137" s="2"/>
      <c r="M137" s="2"/>
      <c r="N137" s="2"/>
      <c r="O137" s="2"/>
      <c r="P137" s="2"/>
    </row>
    <row r="138" spans="2:16" ht="16.8">
      <c r="B138" s="17">
        <f>MAX(B$7:B137) + 1</f>
        <v>65</v>
      </c>
      <c r="C138" s="73">
        <v>44651</v>
      </c>
      <c r="D138" s="79" t="s">
        <v>136</v>
      </c>
      <c r="F138" s="89">
        <v>1718.1511842357854</v>
      </c>
      <c r="G138" s="90">
        <v>1667.5503692711786</v>
      </c>
      <c r="H138" s="90">
        <v>1596.0166280192811</v>
      </c>
      <c r="I138" s="90">
        <v>1527.2474934996915</v>
      </c>
      <c r="J138" s="188">
        <v>1468.5993748868714</v>
      </c>
      <c r="K138" s="89">
        <v>7977.5650499128078</v>
      </c>
      <c r="L138" s="2"/>
      <c r="M138" s="2"/>
      <c r="N138" s="2"/>
      <c r="O138" s="2"/>
      <c r="P138" s="2"/>
    </row>
    <row r="139" spans="2:16" ht="16.8">
      <c r="B139" s="17">
        <f>B138 + 1</f>
        <v>66</v>
      </c>
      <c r="C139" s="73">
        <v>45016</v>
      </c>
      <c r="D139" s="79" t="s">
        <v>136</v>
      </c>
      <c r="F139" s="89">
        <v>1763.1575279959382</v>
      </c>
      <c r="G139" s="90">
        <v>1673.8086154275618</v>
      </c>
      <c r="H139" s="90">
        <v>1737.5693758188149</v>
      </c>
      <c r="I139" s="90">
        <v>1705.7338803630519</v>
      </c>
      <c r="J139" s="188">
        <v>1672.8226489117415</v>
      </c>
      <c r="K139" s="89">
        <v>8553.0920485171082</v>
      </c>
      <c r="L139" s="2"/>
      <c r="M139" s="2"/>
      <c r="N139" s="2"/>
      <c r="O139" s="2"/>
      <c r="P139" s="2"/>
    </row>
    <row r="140" spans="2:16" ht="16.8">
      <c r="B140" s="17">
        <f t="shared" ref="B140:B144" si="41">B139 + 1</f>
        <v>67</v>
      </c>
      <c r="C140" s="73">
        <v>45382</v>
      </c>
      <c r="D140" s="79" t="s">
        <v>136</v>
      </c>
      <c r="F140" s="89">
        <v>1730.6412839052932</v>
      </c>
      <c r="G140" s="90">
        <v>1652.898535932922</v>
      </c>
      <c r="H140" s="90">
        <v>1843.6528154277485</v>
      </c>
      <c r="I140" s="90">
        <v>1840.1044418384972</v>
      </c>
      <c r="J140" s="188">
        <v>1865.4448248670258</v>
      </c>
      <c r="K140" s="89">
        <v>8932.7419019714871</v>
      </c>
      <c r="L140" s="2"/>
      <c r="M140" s="2"/>
      <c r="N140" s="2"/>
      <c r="O140" s="2"/>
      <c r="P140" s="2"/>
    </row>
    <row r="141" spans="2:16" ht="16.8">
      <c r="B141" s="17">
        <f t="shared" si="41"/>
        <v>68</v>
      </c>
      <c r="C141" s="73">
        <v>45747</v>
      </c>
      <c r="D141" s="79" t="s">
        <v>136</v>
      </c>
      <c r="F141" s="89" t="s">
        <v>263</v>
      </c>
      <c r="G141" s="90" t="s">
        <v>263</v>
      </c>
      <c r="H141" s="90" t="s">
        <v>263</v>
      </c>
      <c r="I141" s="90" t="s">
        <v>263</v>
      </c>
      <c r="J141" s="188" t="s">
        <v>263</v>
      </c>
      <c r="K141" s="89">
        <v>0</v>
      </c>
      <c r="L141" s="2"/>
      <c r="M141" s="2"/>
      <c r="N141" s="2"/>
      <c r="O141" s="2"/>
      <c r="P141" s="2"/>
    </row>
    <row r="142" spans="2:16" ht="16.8">
      <c r="B142" s="17">
        <f t="shared" si="41"/>
        <v>69</v>
      </c>
      <c r="C142" s="73">
        <v>46112</v>
      </c>
      <c r="D142" s="79" t="s">
        <v>136</v>
      </c>
      <c r="F142" s="89" t="s">
        <v>263</v>
      </c>
      <c r="G142" s="90" t="s">
        <v>263</v>
      </c>
      <c r="H142" s="90" t="s">
        <v>263</v>
      </c>
      <c r="I142" s="90" t="s">
        <v>263</v>
      </c>
      <c r="J142" s="188" t="s">
        <v>263</v>
      </c>
      <c r="K142" s="89">
        <v>0</v>
      </c>
      <c r="L142" s="2"/>
      <c r="M142" s="2"/>
      <c r="N142" s="2"/>
      <c r="O142" s="2"/>
      <c r="P142" s="2"/>
    </row>
    <row r="143" spans="2:16" ht="16.8">
      <c r="B143" s="17">
        <f t="shared" si="41"/>
        <v>70</v>
      </c>
      <c r="C143" s="73">
        <v>46477</v>
      </c>
      <c r="D143" s="79" t="s">
        <v>136</v>
      </c>
      <c r="F143" s="89" t="s">
        <v>263</v>
      </c>
      <c r="G143" s="90" t="s">
        <v>263</v>
      </c>
      <c r="H143" s="90" t="s">
        <v>263</v>
      </c>
      <c r="I143" s="90" t="s">
        <v>263</v>
      </c>
      <c r="J143" s="188" t="s">
        <v>263</v>
      </c>
      <c r="K143" s="89">
        <v>0</v>
      </c>
      <c r="L143" s="2"/>
      <c r="M143" s="2"/>
      <c r="N143" s="2"/>
      <c r="O143" s="2"/>
      <c r="P143" s="2"/>
    </row>
    <row r="144" spans="2:16" ht="16.8">
      <c r="B144" s="17">
        <f t="shared" si="41"/>
        <v>71</v>
      </c>
      <c r="C144" s="73">
        <v>46843</v>
      </c>
      <c r="D144" s="79" t="s">
        <v>136</v>
      </c>
      <c r="F144" s="89" t="s">
        <v>263</v>
      </c>
      <c r="G144" s="90" t="s">
        <v>263</v>
      </c>
      <c r="H144" s="90" t="s">
        <v>263</v>
      </c>
      <c r="I144" s="90" t="s">
        <v>263</v>
      </c>
      <c r="J144" s="188" t="s">
        <v>263</v>
      </c>
      <c r="K144" s="89">
        <v>0</v>
      </c>
      <c r="L144" s="2"/>
      <c r="M144" s="2"/>
      <c r="N144" s="2"/>
      <c r="O144" s="2"/>
      <c r="P144" s="2"/>
    </row>
    <row r="145" spans="2:16" ht="16.8">
      <c r="B145" s="14"/>
      <c r="C145" s="15" t="s">
        <v>168</v>
      </c>
      <c r="D145" s="16"/>
      <c r="F145" s="85">
        <v>0</v>
      </c>
      <c r="G145" s="19">
        <v>0</v>
      </c>
      <c r="H145" s="19">
        <v>0</v>
      </c>
      <c r="I145" s="21">
        <v>0</v>
      </c>
      <c r="J145" s="86">
        <v>0</v>
      </c>
      <c r="K145" s="85">
        <v>0</v>
      </c>
      <c r="L145" s="2"/>
      <c r="M145" s="2"/>
      <c r="N145" s="2"/>
      <c r="O145" s="2"/>
      <c r="P145" s="2"/>
    </row>
    <row r="146" spans="2:16" ht="16.8">
      <c r="B146" s="17">
        <f>MAX(B$7:B145) + 1</f>
        <v>72</v>
      </c>
      <c r="C146" s="73">
        <v>44651</v>
      </c>
      <c r="D146" s="79" t="s">
        <v>155</v>
      </c>
      <c r="F146" s="89">
        <v>1808.3990191529267</v>
      </c>
      <c r="G146" s="90">
        <v>1783.1836535894699</v>
      </c>
      <c r="H146" s="90">
        <v>1737.0836549029607</v>
      </c>
      <c r="I146" s="90">
        <v>1694.3692161734768</v>
      </c>
      <c r="J146" s="188">
        <v>1661.8332067124943</v>
      </c>
      <c r="K146" s="89">
        <v>8684.8687505313283</v>
      </c>
      <c r="L146" s="2"/>
      <c r="M146" s="2"/>
      <c r="N146" s="2"/>
      <c r="O146" s="2"/>
      <c r="P146" s="2"/>
    </row>
    <row r="147" spans="2:16" ht="16.8">
      <c r="B147" s="17">
        <f>B146 + 1</f>
        <v>73</v>
      </c>
      <c r="C147" s="73">
        <v>45016</v>
      </c>
      <c r="D147" s="79" t="s">
        <v>155</v>
      </c>
      <c r="F147" s="89">
        <v>1904.8867444177147</v>
      </c>
      <c r="G147" s="90">
        <v>1872.7853776437555</v>
      </c>
      <c r="H147" s="90">
        <v>1991.5949742724006</v>
      </c>
      <c r="I147" s="90">
        <v>1995.2348564198855</v>
      </c>
      <c r="J147" s="188">
        <v>1995.8973469106688</v>
      </c>
      <c r="K147" s="89">
        <v>9760.3992996644247</v>
      </c>
      <c r="L147" s="2"/>
      <c r="M147" s="2"/>
      <c r="N147" s="2"/>
      <c r="O147" s="2"/>
      <c r="P147" s="2"/>
    </row>
    <row r="148" spans="2:16" ht="16.8">
      <c r="B148" s="17">
        <f t="shared" ref="B148:B152" si="42">B147 + 1</f>
        <v>74</v>
      </c>
      <c r="C148" s="73">
        <v>45382</v>
      </c>
      <c r="D148" s="79" t="s">
        <v>155</v>
      </c>
      <c r="F148" s="89">
        <v>1877.3711615138609</v>
      </c>
      <c r="G148" s="90">
        <v>1950.2055711115097</v>
      </c>
      <c r="H148" s="90">
        <v>2288.3357751767671</v>
      </c>
      <c r="I148" s="90">
        <v>2291.2730530035756</v>
      </c>
      <c r="J148" s="188">
        <v>2312.3517081511154</v>
      </c>
      <c r="K148" s="89">
        <v>10719.537268956828</v>
      </c>
      <c r="L148" s="2"/>
      <c r="M148" s="2"/>
      <c r="N148" s="2"/>
      <c r="O148" s="2"/>
      <c r="P148" s="2"/>
    </row>
    <row r="149" spans="2:16" ht="16.8">
      <c r="B149" s="17">
        <f t="shared" si="42"/>
        <v>75</v>
      </c>
      <c r="C149" s="73">
        <v>45747</v>
      </c>
      <c r="D149" s="79" t="s">
        <v>155</v>
      </c>
      <c r="F149" s="89" t="s">
        <v>263</v>
      </c>
      <c r="G149" s="90" t="s">
        <v>263</v>
      </c>
      <c r="H149" s="90" t="s">
        <v>263</v>
      </c>
      <c r="I149" s="90" t="s">
        <v>263</v>
      </c>
      <c r="J149" s="188" t="s">
        <v>263</v>
      </c>
      <c r="K149" s="89">
        <v>0</v>
      </c>
      <c r="L149" s="2"/>
      <c r="M149" s="2"/>
      <c r="N149" s="2"/>
      <c r="O149" s="2"/>
      <c r="P149" s="2"/>
    </row>
    <row r="150" spans="2:16" ht="16.8">
      <c r="B150" s="17">
        <f t="shared" si="42"/>
        <v>76</v>
      </c>
      <c r="C150" s="73">
        <v>46112</v>
      </c>
      <c r="D150" s="79" t="s">
        <v>155</v>
      </c>
      <c r="F150" s="89" t="s">
        <v>263</v>
      </c>
      <c r="G150" s="90" t="s">
        <v>263</v>
      </c>
      <c r="H150" s="90" t="s">
        <v>263</v>
      </c>
      <c r="I150" s="90" t="s">
        <v>263</v>
      </c>
      <c r="J150" s="188" t="s">
        <v>263</v>
      </c>
      <c r="K150" s="89">
        <v>0</v>
      </c>
      <c r="L150" s="2"/>
      <c r="M150" s="2"/>
      <c r="N150" s="2"/>
      <c r="O150" s="2"/>
      <c r="P150" s="2"/>
    </row>
    <row r="151" spans="2:16" ht="16.8">
      <c r="B151" s="17">
        <f t="shared" si="42"/>
        <v>77</v>
      </c>
      <c r="C151" s="73">
        <v>46477</v>
      </c>
      <c r="D151" s="79" t="s">
        <v>155</v>
      </c>
      <c r="F151" s="89" t="s">
        <v>263</v>
      </c>
      <c r="G151" s="90" t="s">
        <v>263</v>
      </c>
      <c r="H151" s="90" t="s">
        <v>263</v>
      </c>
      <c r="I151" s="90" t="s">
        <v>263</v>
      </c>
      <c r="J151" s="188" t="s">
        <v>263</v>
      </c>
      <c r="K151" s="89">
        <v>0</v>
      </c>
      <c r="L151" s="2"/>
      <c r="M151" s="2"/>
      <c r="N151" s="2"/>
      <c r="O151" s="2"/>
      <c r="P151" s="2"/>
    </row>
    <row r="152" spans="2:16" ht="16.8">
      <c r="B152" s="17">
        <f t="shared" si="42"/>
        <v>78</v>
      </c>
      <c r="C152" s="73">
        <v>46843</v>
      </c>
      <c r="D152" s="79" t="s">
        <v>155</v>
      </c>
      <c r="F152" s="89" t="s">
        <v>263</v>
      </c>
      <c r="G152" s="90" t="s">
        <v>263</v>
      </c>
      <c r="H152" s="90" t="s">
        <v>263</v>
      </c>
      <c r="I152" s="90" t="s">
        <v>263</v>
      </c>
      <c r="J152" s="188" t="s">
        <v>263</v>
      </c>
      <c r="K152" s="89">
        <v>0</v>
      </c>
      <c r="L152" s="2"/>
      <c r="M152" s="2"/>
      <c r="N152" s="2"/>
      <c r="O152" s="2"/>
      <c r="P152" s="2"/>
    </row>
    <row r="153" spans="2:16" ht="16.8">
      <c r="B153" s="14"/>
      <c r="C153" s="15" t="s">
        <v>156</v>
      </c>
      <c r="D153" s="16"/>
      <c r="F153" s="85">
        <v>0</v>
      </c>
      <c r="G153" s="19">
        <v>0</v>
      </c>
      <c r="H153" s="19">
        <v>0</v>
      </c>
      <c r="I153" s="21">
        <v>0</v>
      </c>
      <c r="J153" s="86">
        <v>0</v>
      </c>
      <c r="K153" s="85">
        <v>0</v>
      </c>
      <c r="L153" s="2"/>
      <c r="M153" s="2"/>
      <c r="N153" s="2"/>
      <c r="O153" s="2"/>
      <c r="P153" s="2"/>
    </row>
    <row r="154" spans="2:16" ht="16.8">
      <c r="B154" s="17">
        <f>MAX(B$7:B153) + 1</f>
        <v>79</v>
      </c>
      <c r="C154" s="73">
        <v>44651</v>
      </c>
      <c r="D154" s="79" t="s">
        <v>155</v>
      </c>
      <c r="F154" s="89">
        <v>0</v>
      </c>
      <c r="G154" s="90">
        <v>0</v>
      </c>
      <c r="H154" s="90">
        <v>0</v>
      </c>
      <c r="I154" s="90">
        <v>0</v>
      </c>
      <c r="J154" s="188">
        <v>0</v>
      </c>
      <c r="K154" s="89">
        <v>0</v>
      </c>
      <c r="L154" s="2"/>
      <c r="M154" s="2"/>
      <c r="N154" s="2"/>
      <c r="O154" s="2"/>
      <c r="P154" s="2"/>
    </row>
    <row r="155" spans="2:16" ht="16.8">
      <c r="B155" s="17">
        <f>B154 + 1</f>
        <v>80</v>
      </c>
      <c r="C155" s="73">
        <v>45016</v>
      </c>
      <c r="D155" s="79" t="s">
        <v>155</v>
      </c>
      <c r="F155" s="89">
        <v>0</v>
      </c>
      <c r="G155" s="90">
        <v>102.96048989806536</v>
      </c>
      <c r="H155" s="90">
        <v>-0.39758894931500965</v>
      </c>
      <c r="I155" s="90">
        <v>0</v>
      </c>
      <c r="J155" s="188">
        <v>0</v>
      </c>
      <c r="K155" s="89">
        <v>102.56290094875035</v>
      </c>
      <c r="L155" s="2"/>
      <c r="M155" s="2"/>
      <c r="N155" s="2"/>
      <c r="O155" s="2"/>
      <c r="P155" s="2"/>
    </row>
    <row r="156" spans="2:16" ht="16.8">
      <c r="B156" s="17">
        <f t="shared" ref="B156:B160" si="43">B155 + 1</f>
        <v>81</v>
      </c>
      <c r="C156" s="73">
        <v>45382</v>
      </c>
      <c r="D156" s="79" t="s">
        <v>155</v>
      </c>
      <c r="F156" s="89">
        <v>0</v>
      </c>
      <c r="G156" s="90">
        <v>77.296387316621235</v>
      </c>
      <c r="H156" s="90">
        <v>56.059330020556601</v>
      </c>
      <c r="I156" s="90">
        <v>0</v>
      </c>
      <c r="J156" s="188">
        <v>0</v>
      </c>
      <c r="K156" s="89">
        <v>133.35571733717785</v>
      </c>
      <c r="L156" s="2"/>
      <c r="M156" s="2"/>
      <c r="N156" s="2"/>
      <c r="O156" s="2"/>
      <c r="P156" s="2"/>
    </row>
    <row r="157" spans="2:16" ht="16.8">
      <c r="B157" s="17">
        <f t="shared" si="43"/>
        <v>82</v>
      </c>
      <c r="C157" s="73">
        <v>45747</v>
      </c>
      <c r="D157" s="79" t="s">
        <v>155</v>
      </c>
      <c r="F157" s="89" t="s">
        <v>263</v>
      </c>
      <c r="G157" s="90" t="s">
        <v>263</v>
      </c>
      <c r="H157" s="90" t="s">
        <v>263</v>
      </c>
      <c r="I157" s="90" t="s">
        <v>263</v>
      </c>
      <c r="J157" s="188" t="s">
        <v>263</v>
      </c>
      <c r="K157" s="89">
        <v>0</v>
      </c>
      <c r="L157" s="2"/>
      <c r="M157" s="2"/>
      <c r="N157" s="2"/>
      <c r="O157" s="2"/>
      <c r="P157" s="2"/>
    </row>
    <row r="158" spans="2:16" ht="16.8">
      <c r="B158" s="17">
        <f t="shared" si="43"/>
        <v>83</v>
      </c>
      <c r="C158" s="73">
        <v>46112</v>
      </c>
      <c r="D158" s="79" t="s">
        <v>155</v>
      </c>
      <c r="F158" s="89" t="s">
        <v>263</v>
      </c>
      <c r="G158" s="90" t="s">
        <v>263</v>
      </c>
      <c r="H158" s="90" t="s">
        <v>263</v>
      </c>
      <c r="I158" s="90" t="s">
        <v>263</v>
      </c>
      <c r="J158" s="188" t="s">
        <v>263</v>
      </c>
      <c r="K158" s="89">
        <v>0</v>
      </c>
      <c r="L158" s="2"/>
      <c r="M158" s="2"/>
      <c r="N158" s="2"/>
      <c r="O158" s="2"/>
      <c r="P158" s="2"/>
    </row>
    <row r="159" spans="2:16" ht="16.8">
      <c r="B159" s="17">
        <f t="shared" si="43"/>
        <v>84</v>
      </c>
      <c r="C159" s="73">
        <v>46477</v>
      </c>
      <c r="D159" s="79" t="s">
        <v>155</v>
      </c>
      <c r="F159" s="89" t="s">
        <v>263</v>
      </c>
      <c r="G159" s="90" t="s">
        <v>263</v>
      </c>
      <c r="H159" s="90" t="s">
        <v>263</v>
      </c>
      <c r="I159" s="90" t="s">
        <v>263</v>
      </c>
      <c r="J159" s="188" t="s">
        <v>263</v>
      </c>
      <c r="K159" s="89">
        <v>0</v>
      </c>
      <c r="L159" s="2"/>
      <c r="M159" s="2"/>
      <c r="N159" s="2"/>
      <c r="O159" s="2"/>
      <c r="P159" s="2"/>
    </row>
    <row r="160" spans="2:16" ht="16.8">
      <c r="B160" s="17">
        <f t="shared" si="43"/>
        <v>85</v>
      </c>
      <c r="C160" s="73">
        <v>46843</v>
      </c>
      <c r="D160" s="79" t="s">
        <v>155</v>
      </c>
      <c r="F160" s="89" t="s">
        <v>263</v>
      </c>
      <c r="G160" s="90" t="s">
        <v>263</v>
      </c>
      <c r="H160" s="90" t="s">
        <v>263</v>
      </c>
      <c r="I160" s="90" t="s">
        <v>263</v>
      </c>
      <c r="J160" s="188" t="s">
        <v>263</v>
      </c>
      <c r="K160" s="89">
        <v>0</v>
      </c>
      <c r="L160" s="2"/>
      <c r="M160" s="2"/>
      <c r="N160" s="2"/>
      <c r="O160" s="2"/>
      <c r="P160" s="2"/>
    </row>
    <row r="161" spans="2:16" ht="16.8">
      <c r="B161" s="14"/>
      <c r="C161" s="15" t="s">
        <v>157</v>
      </c>
      <c r="D161" s="16"/>
      <c r="F161" s="85">
        <v>0</v>
      </c>
      <c r="G161" s="19">
        <v>0</v>
      </c>
      <c r="H161" s="19">
        <v>0</v>
      </c>
      <c r="I161" s="21">
        <v>0</v>
      </c>
      <c r="J161" s="86">
        <v>0</v>
      </c>
      <c r="K161" s="85">
        <v>0</v>
      </c>
      <c r="L161" s="2"/>
      <c r="M161" s="2"/>
      <c r="N161" s="2"/>
      <c r="O161" s="2"/>
      <c r="P161" s="2"/>
    </row>
    <row r="162" spans="2:16" ht="16.8">
      <c r="B162" s="17">
        <f>MAX(B$7:B161) + 1</f>
        <v>86</v>
      </c>
      <c r="C162" s="73">
        <v>44651</v>
      </c>
      <c r="D162" s="79" t="s">
        <v>155</v>
      </c>
      <c r="F162" s="89">
        <v>1808.3990191529267</v>
      </c>
      <c r="G162" s="90">
        <v>1783.1836535894699</v>
      </c>
      <c r="H162" s="90">
        <v>1737.0836549029607</v>
      </c>
      <c r="I162" s="90">
        <v>1694.3692161734768</v>
      </c>
      <c r="J162" s="188">
        <v>1661.8332067124943</v>
      </c>
      <c r="K162" s="89">
        <v>8684.8687505313283</v>
      </c>
      <c r="L162" s="2"/>
      <c r="M162" s="2"/>
      <c r="N162" s="2"/>
      <c r="O162" s="2"/>
      <c r="P162" s="2"/>
    </row>
    <row r="163" spans="2:16" ht="16.8">
      <c r="B163" s="17">
        <f>B162 + 1</f>
        <v>87</v>
      </c>
      <c r="C163" s="73">
        <v>45016</v>
      </c>
      <c r="D163" s="79" t="s">
        <v>155</v>
      </c>
      <c r="F163" s="89">
        <v>1808.3990191529267</v>
      </c>
      <c r="G163" s="90">
        <v>1976.1228122260898</v>
      </c>
      <c r="H163" s="90">
        <v>1991.1973853230857</v>
      </c>
      <c r="I163" s="90">
        <v>1995.2348564198855</v>
      </c>
      <c r="J163" s="188">
        <v>1995.8973469106688</v>
      </c>
      <c r="K163" s="89">
        <v>9766.8514200326572</v>
      </c>
      <c r="L163" s="2"/>
      <c r="M163" s="2"/>
      <c r="N163" s="2"/>
      <c r="O163" s="2"/>
      <c r="P163" s="2"/>
    </row>
    <row r="164" spans="2:16" ht="16.8">
      <c r="B164" s="17">
        <f t="shared" ref="B164:B168" si="44">B163 + 1</f>
        <v>88</v>
      </c>
      <c r="C164" s="73">
        <v>45382</v>
      </c>
      <c r="D164" s="79" t="s">
        <v>155</v>
      </c>
      <c r="F164" s="89">
        <v>1808.3990191529267</v>
      </c>
      <c r="G164" s="90">
        <v>1975.7458675418209</v>
      </c>
      <c r="H164" s="90">
        <v>2344.3951051973236</v>
      </c>
      <c r="I164" s="90">
        <v>2291.2730530035756</v>
      </c>
      <c r="J164" s="188">
        <v>2312.3517081511154</v>
      </c>
      <c r="K164" s="89">
        <v>10732.164753046764</v>
      </c>
      <c r="L164" s="2"/>
      <c r="M164" s="2"/>
      <c r="N164" s="2"/>
      <c r="O164" s="2"/>
      <c r="P164" s="2"/>
    </row>
    <row r="165" spans="2:16" ht="16.8">
      <c r="B165" s="17">
        <f t="shared" si="44"/>
        <v>89</v>
      </c>
      <c r="C165" s="73">
        <v>45747</v>
      </c>
      <c r="D165" s="79" t="s">
        <v>155</v>
      </c>
      <c r="F165" s="89" t="s">
        <v>263</v>
      </c>
      <c r="G165" s="90" t="s">
        <v>263</v>
      </c>
      <c r="H165" s="90" t="s">
        <v>263</v>
      </c>
      <c r="I165" s="90" t="s">
        <v>263</v>
      </c>
      <c r="J165" s="188" t="s">
        <v>263</v>
      </c>
      <c r="K165" s="89">
        <v>0</v>
      </c>
      <c r="L165" s="2"/>
      <c r="M165" s="2"/>
      <c r="N165" s="2"/>
      <c r="O165" s="2"/>
      <c r="P165" s="2"/>
    </row>
    <row r="166" spans="2:16" ht="16.8">
      <c r="B166" s="17">
        <f t="shared" si="44"/>
        <v>90</v>
      </c>
      <c r="C166" s="73">
        <v>46112</v>
      </c>
      <c r="D166" s="79" t="s">
        <v>155</v>
      </c>
      <c r="F166" s="89" t="s">
        <v>263</v>
      </c>
      <c r="G166" s="90" t="s">
        <v>263</v>
      </c>
      <c r="H166" s="90" t="s">
        <v>263</v>
      </c>
      <c r="I166" s="90" t="s">
        <v>263</v>
      </c>
      <c r="J166" s="188" t="s">
        <v>263</v>
      </c>
      <c r="K166" s="89">
        <v>0</v>
      </c>
      <c r="L166" s="2"/>
      <c r="M166" s="2"/>
      <c r="N166" s="2"/>
      <c r="O166" s="2"/>
      <c r="P166" s="2"/>
    </row>
    <row r="167" spans="2:16" ht="16.8">
      <c r="B167" s="17">
        <f t="shared" si="44"/>
        <v>91</v>
      </c>
      <c r="C167" s="73">
        <v>46477</v>
      </c>
      <c r="D167" s="79" t="s">
        <v>155</v>
      </c>
      <c r="F167" s="89" t="s">
        <v>263</v>
      </c>
      <c r="G167" s="90" t="s">
        <v>263</v>
      </c>
      <c r="H167" s="90" t="s">
        <v>263</v>
      </c>
      <c r="I167" s="90" t="s">
        <v>263</v>
      </c>
      <c r="J167" s="188" t="s">
        <v>263</v>
      </c>
      <c r="K167" s="89">
        <v>0</v>
      </c>
      <c r="L167" s="2"/>
      <c r="M167" s="2"/>
    </row>
    <row r="168" spans="2:16" ht="16.8">
      <c r="B168" s="17">
        <f t="shared" si="44"/>
        <v>92</v>
      </c>
      <c r="C168" s="73">
        <v>46843</v>
      </c>
      <c r="D168" s="79" t="s">
        <v>155</v>
      </c>
      <c r="F168" s="89" t="s">
        <v>263</v>
      </c>
      <c r="G168" s="90" t="s">
        <v>263</v>
      </c>
      <c r="H168" s="90" t="s">
        <v>263</v>
      </c>
      <c r="I168" s="90" t="s">
        <v>263</v>
      </c>
      <c r="J168" s="188" t="s">
        <v>263</v>
      </c>
      <c r="K168" s="89">
        <v>0</v>
      </c>
      <c r="L168" s="2"/>
      <c r="M168" s="2"/>
    </row>
    <row r="169" spans="2:16" ht="16.8">
      <c r="B169" s="14"/>
      <c r="C169" s="15" t="s">
        <v>158</v>
      </c>
      <c r="D169" s="16"/>
      <c r="F169" s="85">
        <v>0</v>
      </c>
      <c r="G169" s="19">
        <v>0</v>
      </c>
      <c r="H169" s="19">
        <v>0</v>
      </c>
      <c r="I169" s="21">
        <v>0</v>
      </c>
      <c r="J169" s="86">
        <v>0</v>
      </c>
      <c r="K169" s="85">
        <v>0</v>
      </c>
      <c r="L169" s="2"/>
      <c r="M169" s="2"/>
    </row>
    <row r="170" spans="2:16" ht="16.8">
      <c r="B170" s="17">
        <f>MAX(B$7:B169) + 1</f>
        <v>93</v>
      </c>
      <c r="C170" s="73">
        <v>44651</v>
      </c>
      <c r="D170" s="79" t="s">
        <v>155</v>
      </c>
      <c r="F170" s="89">
        <v>-17.16181613817599</v>
      </c>
      <c r="G170" s="90">
        <v>18.82373968254808</v>
      </c>
      <c r="H170" s="90">
        <v>0</v>
      </c>
      <c r="I170" s="90">
        <v>0</v>
      </c>
      <c r="J170" s="188">
        <v>0</v>
      </c>
      <c r="K170" s="89">
        <v>1.6619235443720903</v>
      </c>
      <c r="L170" s="2"/>
      <c r="M170" s="2"/>
    </row>
    <row r="171" spans="2:16" ht="16.8">
      <c r="B171" s="17">
        <f>B170 + 1</f>
        <v>94</v>
      </c>
      <c r="C171" s="73">
        <v>45016</v>
      </c>
      <c r="D171" s="79" t="s">
        <v>155</v>
      </c>
      <c r="F171" s="89">
        <v>-43.747463466164703</v>
      </c>
      <c r="G171" s="90">
        <v>-174.53057804911131</v>
      </c>
      <c r="H171" s="90">
        <v>0</v>
      </c>
      <c r="I171" s="90">
        <v>0</v>
      </c>
      <c r="J171" s="188">
        <v>0</v>
      </c>
      <c r="K171" s="89">
        <v>-218.27804151527602</v>
      </c>
      <c r="L171" s="2"/>
      <c r="M171" s="2"/>
    </row>
    <row r="172" spans="2:16" ht="16.8">
      <c r="B172" s="17">
        <f t="shared" ref="B172:B176" si="45">B171 + 1</f>
        <v>95</v>
      </c>
      <c r="C172" s="73">
        <v>45382</v>
      </c>
      <c r="D172" s="79" t="s">
        <v>155</v>
      </c>
      <c r="F172" s="89">
        <v>-43.756082405753453</v>
      </c>
      <c r="G172" s="90">
        <v>-173.18900026297163</v>
      </c>
      <c r="H172" s="90">
        <v>-56.324853699868029</v>
      </c>
      <c r="I172" s="90">
        <v>-68.183525706705481</v>
      </c>
      <c r="J172" s="188">
        <v>-58.28168649641011</v>
      </c>
      <c r="K172" s="89">
        <v>-399.73514857170869</v>
      </c>
      <c r="L172" s="2"/>
      <c r="M172" s="2"/>
    </row>
    <row r="173" spans="2:16" ht="16.8">
      <c r="B173" s="17">
        <f t="shared" si="45"/>
        <v>96</v>
      </c>
      <c r="C173" s="73">
        <v>45747</v>
      </c>
      <c r="D173" s="79" t="s">
        <v>155</v>
      </c>
      <c r="F173" s="89" t="s">
        <v>263</v>
      </c>
      <c r="G173" s="90" t="s">
        <v>263</v>
      </c>
      <c r="H173" s="90" t="s">
        <v>263</v>
      </c>
      <c r="I173" s="90" t="s">
        <v>263</v>
      </c>
      <c r="J173" s="188" t="s">
        <v>263</v>
      </c>
      <c r="K173" s="89">
        <v>0</v>
      </c>
      <c r="L173" s="2"/>
      <c r="M173" s="2"/>
    </row>
    <row r="174" spans="2:16" ht="16.8">
      <c r="B174" s="17">
        <f t="shared" si="45"/>
        <v>97</v>
      </c>
      <c r="C174" s="73">
        <v>46112</v>
      </c>
      <c r="D174" s="79" t="s">
        <v>155</v>
      </c>
      <c r="F174" s="89" t="s">
        <v>263</v>
      </c>
      <c r="G174" s="90" t="s">
        <v>263</v>
      </c>
      <c r="H174" s="90" t="s">
        <v>263</v>
      </c>
      <c r="I174" s="90" t="s">
        <v>263</v>
      </c>
      <c r="J174" s="188" t="s">
        <v>263</v>
      </c>
      <c r="K174" s="89">
        <v>0</v>
      </c>
      <c r="L174" s="2"/>
      <c r="M174" s="2"/>
    </row>
    <row r="175" spans="2:16" ht="16.8">
      <c r="B175" s="17">
        <f t="shared" si="45"/>
        <v>98</v>
      </c>
      <c r="C175" s="73">
        <v>46477</v>
      </c>
      <c r="D175" s="79" t="s">
        <v>155</v>
      </c>
      <c r="F175" s="89" t="s">
        <v>263</v>
      </c>
      <c r="G175" s="90" t="s">
        <v>263</v>
      </c>
      <c r="H175" s="90" t="s">
        <v>263</v>
      </c>
      <c r="I175" s="90" t="s">
        <v>263</v>
      </c>
      <c r="J175" s="188" t="s">
        <v>263</v>
      </c>
      <c r="K175" s="89">
        <v>0</v>
      </c>
      <c r="L175" s="2"/>
      <c r="M175" s="2"/>
    </row>
    <row r="176" spans="2:16" ht="16.8">
      <c r="B176" s="17">
        <f t="shared" si="45"/>
        <v>99</v>
      </c>
      <c r="C176" s="73">
        <v>46843</v>
      </c>
      <c r="D176" s="79" t="s">
        <v>155</v>
      </c>
      <c r="F176" s="89" t="s">
        <v>263</v>
      </c>
      <c r="G176" s="90" t="s">
        <v>263</v>
      </c>
      <c r="H176" s="90" t="s">
        <v>263</v>
      </c>
      <c r="I176" s="90" t="s">
        <v>263</v>
      </c>
      <c r="J176" s="188" t="s">
        <v>263</v>
      </c>
      <c r="K176" s="89">
        <v>0</v>
      </c>
      <c r="L176" s="2"/>
      <c r="M176" s="2"/>
    </row>
    <row r="177" spans="2:13" ht="16.8">
      <c r="B177" s="14"/>
      <c r="C177" s="15" t="s">
        <v>159</v>
      </c>
      <c r="D177" s="16"/>
      <c r="F177" s="85">
        <v>0</v>
      </c>
      <c r="G177" s="19">
        <v>0</v>
      </c>
      <c r="H177" s="19">
        <v>0</v>
      </c>
      <c r="I177" s="21">
        <v>0</v>
      </c>
      <c r="J177" s="86">
        <v>0</v>
      </c>
      <c r="K177" s="85">
        <v>0</v>
      </c>
      <c r="L177" s="2"/>
      <c r="M177" s="2"/>
    </row>
    <row r="178" spans="2:13" ht="16.8">
      <c r="B178" s="17">
        <f>MAX(B$7:B177) + 1</f>
        <v>100</v>
      </c>
      <c r="C178" s="73">
        <v>44651</v>
      </c>
      <c r="D178" s="79" t="s">
        <v>155</v>
      </c>
      <c r="F178" s="89">
        <v>0</v>
      </c>
      <c r="G178" s="90">
        <v>0</v>
      </c>
      <c r="H178" s="90">
        <v>0</v>
      </c>
      <c r="I178" s="90">
        <v>0</v>
      </c>
      <c r="J178" s="188">
        <v>0</v>
      </c>
      <c r="K178" s="89">
        <v>0</v>
      </c>
      <c r="L178" s="2"/>
      <c r="M178" s="2"/>
    </row>
    <row r="179" spans="2:13" ht="16.8">
      <c r="B179" s="17">
        <f>B178 + 1</f>
        <v>101</v>
      </c>
      <c r="C179" s="73">
        <v>45016</v>
      </c>
      <c r="D179" s="79" t="s">
        <v>155</v>
      </c>
      <c r="F179" s="89">
        <v>-15.416465335266759</v>
      </c>
      <c r="G179" s="90">
        <v>-6.1432735347836802</v>
      </c>
      <c r="H179" s="90">
        <v>0</v>
      </c>
      <c r="I179" s="90">
        <v>0</v>
      </c>
      <c r="J179" s="188">
        <v>0</v>
      </c>
      <c r="K179" s="89">
        <v>-21.559738870050438</v>
      </c>
      <c r="L179" s="2"/>
      <c r="M179" s="2"/>
    </row>
    <row r="180" spans="2:13" ht="16.8">
      <c r="B180" s="17">
        <f t="shared" ref="B180:B184" si="46">B179 + 1</f>
        <v>102</v>
      </c>
      <c r="C180" s="73">
        <v>45382</v>
      </c>
      <c r="D180" s="79" t="s">
        <v>155</v>
      </c>
      <c r="F180" s="89">
        <v>-15.416465335266759</v>
      </c>
      <c r="G180" s="90">
        <v>-39.140783351949352</v>
      </c>
      <c r="H180" s="90">
        <v>0</v>
      </c>
      <c r="I180" s="90">
        <v>0</v>
      </c>
      <c r="J180" s="188">
        <v>0</v>
      </c>
      <c r="K180" s="89">
        <v>-54.557248687216109</v>
      </c>
      <c r="L180" s="2"/>
      <c r="M180" s="2"/>
    </row>
    <row r="181" spans="2:13" ht="16.8">
      <c r="B181" s="17">
        <f t="shared" si="46"/>
        <v>103</v>
      </c>
      <c r="C181" s="73">
        <v>45747</v>
      </c>
      <c r="D181" s="79" t="s">
        <v>155</v>
      </c>
      <c r="F181" s="89" t="s">
        <v>263</v>
      </c>
      <c r="G181" s="90" t="s">
        <v>263</v>
      </c>
      <c r="H181" s="90" t="s">
        <v>263</v>
      </c>
      <c r="I181" s="90" t="s">
        <v>263</v>
      </c>
      <c r="J181" s="188" t="s">
        <v>263</v>
      </c>
      <c r="K181" s="89">
        <v>0</v>
      </c>
      <c r="L181" s="2"/>
      <c r="M181" s="2"/>
    </row>
    <row r="182" spans="2:13" ht="16.8">
      <c r="B182" s="17">
        <f t="shared" si="46"/>
        <v>104</v>
      </c>
      <c r="C182" s="73">
        <v>46112</v>
      </c>
      <c r="D182" s="79" t="s">
        <v>155</v>
      </c>
      <c r="F182" s="89" t="s">
        <v>263</v>
      </c>
      <c r="G182" s="90" t="s">
        <v>263</v>
      </c>
      <c r="H182" s="90" t="s">
        <v>263</v>
      </c>
      <c r="I182" s="90" t="s">
        <v>263</v>
      </c>
      <c r="J182" s="188" t="s">
        <v>263</v>
      </c>
      <c r="K182" s="89">
        <v>0</v>
      </c>
      <c r="L182" s="2"/>
      <c r="M182" s="2"/>
    </row>
    <row r="183" spans="2:13" ht="16.8">
      <c r="B183" s="17">
        <f t="shared" si="46"/>
        <v>105</v>
      </c>
      <c r="C183" s="73">
        <v>46477</v>
      </c>
      <c r="D183" s="79" t="s">
        <v>155</v>
      </c>
      <c r="F183" s="89" t="s">
        <v>263</v>
      </c>
      <c r="G183" s="90" t="s">
        <v>263</v>
      </c>
      <c r="H183" s="90" t="s">
        <v>263</v>
      </c>
      <c r="I183" s="90" t="s">
        <v>263</v>
      </c>
      <c r="J183" s="188" t="s">
        <v>263</v>
      </c>
      <c r="K183" s="89">
        <v>0</v>
      </c>
      <c r="L183" s="2"/>
      <c r="M183" s="2"/>
    </row>
    <row r="184" spans="2:13" ht="16.8">
      <c r="B184" s="17">
        <f t="shared" si="46"/>
        <v>106</v>
      </c>
      <c r="C184" s="73">
        <v>46843</v>
      </c>
      <c r="D184" s="79" t="s">
        <v>155</v>
      </c>
      <c r="F184" s="89" t="s">
        <v>263</v>
      </c>
      <c r="G184" s="90" t="s">
        <v>263</v>
      </c>
      <c r="H184" s="90" t="s">
        <v>263</v>
      </c>
      <c r="I184" s="90" t="s">
        <v>263</v>
      </c>
      <c r="J184" s="188" t="s">
        <v>263</v>
      </c>
      <c r="K184" s="89">
        <v>0</v>
      </c>
      <c r="L184" s="2"/>
      <c r="M184" s="2"/>
    </row>
    <row r="185" spans="2:13" ht="16.8">
      <c r="B185" s="14"/>
      <c r="C185" s="15" t="s">
        <v>160</v>
      </c>
      <c r="D185" s="16"/>
      <c r="F185" s="85">
        <v>0</v>
      </c>
      <c r="G185" s="19">
        <v>0</v>
      </c>
      <c r="H185" s="19">
        <v>0</v>
      </c>
      <c r="I185" s="21">
        <v>0</v>
      </c>
      <c r="J185" s="86">
        <v>0</v>
      </c>
      <c r="K185" s="85">
        <v>0</v>
      </c>
      <c r="L185" s="2"/>
      <c r="M185" s="2"/>
    </row>
    <row r="186" spans="2:13" ht="16.8">
      <c r="B186" s="17">
        <f>MAX(B$7:B185) + 1</f>
        <v>107</v>
      </c>
      <c r="C186" s="73">
        <v>44651</v>
      </c>
      <c r="D186" s="79" t="s">
        <v>155</v>
      </c>
      <c r="F186" s="89">
        <v>1791.2372030147508</v>
      </c>
      <c r="G186" s="90">
        <v>1802.0073932720179</v>
      </c>
      <c r="H186" s="90">
        <v>1737.0836549029607</v>
      </c>
      <c r="I186" s="90">
        <v>1694.3692161734768</v>
      </c>
      <c r="J186" s="188">
        <v>1661.8332067124943</v>
      </c>
      <c r="K186" s="89">
        <v>8686.5306740757005</v>
      </c>
      <c r="L186" s="2"/>
      <c r="M186" s="2"/>
    </row>
    <row r="187" spans="2:13" ht="16.8">
      <c r="B187" s="17">
        <f>B186 + 1</f>
        <v>108</v>
      </c>
      <c r="C187" s="73">
        <v>45016</v>
      </c>
      <c r="D187" s="79" t="s">
        <v>155</v>
      </c>
      <c r="F187" s="89">
        <v>1749.2350903514953</v>
      </c>
      <c r="G187" s="90">
        <v>1795.4489606421948</v>
      </c>
      <c r="H187" s="90">
        <v>1991.1973853230857</v>
      </c>
      <c r="I187" s="90">
        <v>1995.2348564198855</v>
      </c>
      <c r="J187" s="188">
        <v>1995.8973469106688</v>
      </c>
      <c r="K187" s="89">
        <v>9527.0136396473299</v>
      </c>
      <c r="L187" s="2"/>
      <c r="M187" s="2"/>
    </row>
    <row r="188" spans="2:13" ht="16.8">
      <c r="B188" s="17">
        <f t="shared" ref="B188:B192" si="47">B187 + 1</f>
        <v>109</v>
      </c>
      <c r="C188" s="73">
        <v>45382</v>
      </c>
      <c r="D188" s="79" t="s">
        <v>155</v>
      </c>
      <c r="F188" s="89">
        <v>1749.2264714119065</v>
      </c>
      <c r="G188" s="90">
        <v>1763.4160839269</v>
      </c>
      <c r="H188" s="90">
        <v>2288.0702514974555</v>
      </c>
      <c r="I188" s="90">
        <v>2223.0895272968701</v>
      </c>
      <c r="J188" s="188">
        <v>2254.0700216547052</v>
      </c>
      <c r="K188" s="89">
        <v>10277.872355787837</v>
      </c>
      <c r="L188" s="2"/>
      <c r="M188" s="2"/>
    </row>
    <row r="189" spans="2:13" ht="16.8">
      <c r="B189" s="17">
        <f t="shared" si="47"/>
        <v>110</v>
      </c>
      <c r="C189" s="73">
        <v>45747</v>
      </c>
      <c r="D189" s="79" t="s">
        <v>155</v>
      </c>
      <c r="F189" s="89" t="s">
        <v>263</v>
      </c>
      <c r="G189" s="90" t="s">
        <v>263</v>
      </c>
      <c r="H189" s="90" t="s">
        <v>263</v>
      </c>
      <c r="I189" s="90" t="s">
        <v>263</v>
      </c>
      <c r="J189" s="188" t="s">
        <v>263</v>
      </c>
      <c r="K189" s="89">
        <v>0</v>
      </c>
      <c r="L189" s="2"/>
      <c r="M189" s="2"/>
    </row>
    <row r="190" spans="2:13" ht="16.8">
      <c r="B190" s="17">
        <f t="shared" si="47"/>
        <v>111</v>
      </c>
      <c r="C190" s="73">
        <v>46112</v>
      </c>
      <c r="D190" s="79" t="s">
        <v>155</v>
      </c>
      <c r="F190" s="89" t="s">
        <v>263</v>
      </c>
      <c r="G190" s="90" t="s">
        <v>263</v>
      </c>
      <c r="H190" s="90" t="s">
        <v>263</v>
      </c>
      <c r="I190" s="90" t="s">
        <v>263</v>
      </c>
      <c r="J190" s="188" t="s">
        <v>263</v>
      </c>
      <c r="K190" s="89">
        <v>0</v>
      </c>
      <c r="L190" s="2"/>
      <c r="M190" s="2"/>
    </row>
    <row r="191" spans="2:13" ht="16.8">
      <c r="B191" s="17">
        <f t="shared" si="47"/>
        <v>112</v>
      </c>
      <c r="C191" s="73">
        <v>46477</v>
      </c>
      <c r="D191" s="79" t="s">
        <v>155</v>
      </c>
      <c r="F191" s="89" t="s">
        <v>263</v>
      </c>
      <c r="G191" s="90" t="s">
        <v>263</v>
      </c>
      <c r="H191" s="90" t="s">
        <v>263</v>
      </c>
      <c r="I191" s="90" t="s">
        <v>263</v>
      </c>
      <c r="J191" s="188" t="s">
        <v>263</v>
      </c>
      <c r="K191" s="89">
        <v>0</v>
      </c>
      <c r="L191" s="2"/>
      <c r="M191" s="2"/>
    </row>
    <row r="192" spans="2:13" ht="16.8">
      <c r="B192" s="17">
        <f t="shared" si="47"/>
        <v>113</v>
      </c>
      <c r="C192" s="73">
        <v>46843</v>
      </c>
      <c r="D192" s="79" t="s">
        <v>155</v>
      </c>
      <c r="F192" s="89" t="s">
        <v>263</v>
      </c>
      <c r="G192" s="90" t="s">
        <v>263</v>
      </c>
      <c r="H192" s="90" t="s">
        <v>263</v>
      </c>
      <c r="I192" s="90" t="s">
        <v>263</v>
      </c>
      <c r="J192" s="188" t="s">
        <v>263</v>
      </c>
      <c r="K192" s="89">
        <v>0</v>
      </c>
      <c r="L192" s="2"/>
      <c r="M192" s="2"/>
    </row>
    <row r="193" spans="2:13" ht="16.8">
      <c r="B193" s="14"/>
      <c r="C193" s="15" t="s">
        <v>169</v>
      </c>
      <c r="D193" s="16"/>
      <c r="F193" s="85">
        <v>0</v>
      </c>
      <c r="G193" s="19">
        <v>0</v>
      </c>
      <c r="H193" s="19">
        <v>0</v>
      </c>
      <c r="I193" s="21">
        <v>0</v>
      </c>
      <c r="J193" s="86">
        <v>0</v>
      </c>
      <c r="K193" s="85">
        <v>0</v>
      </c>
      <c r="L193" s="2"/>
      <c r="M193" s="2"/>
    </row>
    <row r="194" spans="2:13" ht="16.8">
      <c r="B194" s="17">
        <f>MAX(B$7:B193) + 1</f>
        <v>114</v>
      </c>
      <c r="C194" s="73">
        <v>44651</v>
      </c>
      <c r="D194" s="79" t="s">
        <v>155</v>
      </c>
      <c r="F194" s="89">
        <v>0</v>
      </c>
      <c r="G194" s="90">
        <v>0</v>
      </c>
      <c r="H194" s="90">
        <v>0</v>
      </c>
      <c r="I194" s="90">
        <v>0</v>
      </c>
      <c r="J194" s="188">
        <v>0</v>
      </c>
      <c r="K194" s="89">
        <v>0</v>
      </c>
      <c r="L194" s="2"/>
      <c r="M194" s="2"/>
    </row>
    <row r="195" spans="2:13" ht="16.8">
      <c r="B195" s="17">
        <f>B194 + 1</f>
        <v>115</v>
      </c>
      <c r="C195" s="73">
        <v>45016</v>
      </c>
      <c r="D195" s="79" t="s">
        <v>155</v>
      </c>
      <c r="F195" s="89">
        <v>1755.2969192504827</v>
      </c>
      <c r="G195" s="90">
        <v>0</v>
      </c>
      <c r="H195" s="90">
        <v>0</v>
      </c>
      <c r="I195" s="90">
        <v>0</v>
      </c>
      <c r="J195" s="188">
        <v>0</v>
      </c>
      <c r="K195" s="89">
        <v>1755.2969192504827</v>
      </c>
      <c r="L195" s="2"/>
      <c r="M195" s="2"/>
    </row>
    <row r="196" spans="2:13" ht="16.8">
      <c r="B196" s="17">
        <f t="shared" ref="B196:B200" si="48">B195 + 1</f>
        <v>116</v>
      </c>
      <c r="C196" s="73">
        <v>45382</v>
      </c>
      <c r="D196" s="79" t="s">
        <v>155</v>
      </c>
      <c r="F196" s="89">
        <v>1787.8678879199999</v>
      </c>
      <c r="G196" s="90">
        <v>0</v>
      </c>
      <c r="H196" s="90">
        <v>0</v>
      </c>
      <c r="I196" s="90">
        <v>0</v>
      </c>
      <c r="J196" s="188">
        <v>0</v>
      </c>
      <c r="K196" s="89">
        <v>1787.8678879199999</v>
      </c>
      <c r="L196" s="2"/>
      <c r="M196" s="2"/>
    </row>
    <row r="197" spans="2:13" ht="16.8">
      <c r="B197" s="17">
        <f t="shared" si="48"/>
        <v>117</v>
      </c>
      <c r="C197" s="73">
        <v>45747</v>
      </c>
      <c r="D197" s="79" t="s">
        <v>155</v>
      </c>
      <c r="F197" s="89" t="s">
        <v>263</v>
      </c>
      <c r="G197" s="90" t="s">
        <v>263</v>
      </c>
      <c r="H197" s="90" t="s">
        <v>263</v>
      </c>
      <c r="I197" s="90" t="s">
        <v>263</v>
      </c>
      <c r="J197" s="188" t="s">
        <v>263</v>
      </c>
      <c r="K197" s="89">
        <v>0</v>
      </c>
      <c r="L197" s="2"/>
      <c r="M197" s="2"/>
    </row>
    <row r="198" spans="2:13" ht="16.8">
      <c r="B198" s="17">
        <f t="shared" si="48"/>
        <v>118</v>
      </c>
      <c r="C198" s="73">
        <v>46112</v>
      </c>
      <c r="D198" s="79" t="s">
        <v>155</v>
      </c>
      <c r="F198" s="89" t="s">
        <v>263</v>
      </c>
      <c r="G198" s="90" t="s">
        <v>263</v>
      </c>
      <c r="H198" s="90" t="s">
        <v>263</v>
      </c>
      <c r="I198" s="90" t="s">
        <v>263</v>
      </c>
      <c r="J198" s="188" t="s">
        <v>263</v>
      </c>
      <c r="K198" s="89">
        <v>0</v>
      </c>
      <c r="L198" s="2"/>
      <c r="M198" s="2"/>
    </row>
    <row r="199" spans="2:13" ht="16.8">
      <c r="B199" s="17">
        <f t="shared" si="48"/>
        <v>119</v>
      </c>
      <c r="C199" s="73">
        <v>46477</v>
      </c>
      <c r="D199" s="79" t="s">
        <v>155</v>
      </c>
      <c r="F199" s="89" t="s">
        <v>263</v>
      </c>
      <c r="G199" s="90" t="s">
        <v>263</v>
      </c>
      <c r="H199" s="90" t="s">
        <v>263</v>
      </c>
      <c r="I199" s="90" t="s">
        <v>263</v>
      </c>
      <c r="J199" s="188" t="s">
        <v>263</v>
      </c>
      <c r="K199" s="89">
        <v>0</v>
      </c>
      <c r="L199" s="2"/>
      <c r="M199" s="2"/>
    </row>
    <row r="200" spans="2:13" ht="16.8">
      <c r="B200" s="17">
        <f t="shared" si="48"/>
        <v>120</v>
      </c>
      <c r="C200" s="73">
        <v>46843</v>
      </c>
      <c r="D200" s="79" t="s">
        <v>155</v>
      </c>
      <c r="F200" s="89" t="s">
        <v>263</v>
      </c>
      <c r="G200" s="90" t="s">
        <v>263</v>
      </c>
      <c r="H200" s="90" t="s">
        <v>263</v>
      </c>
      <c r="I200" s="90" t="s">
        <v>263</v>
      </c>
      <c r="J200" s="188" t="s">
        <v>263</v>
      </c>
      <c r="K200" s="89">
        <v>0</v>
      </c>
      <c r="L200" s="2"/>
      <c r="M200" s="2"/>
    </row>
    <row r="201" spans="2:13" ht="16.8">
      <c r="B201" s="14"/>
      <c r="C201" s="15" t="s">
        <v>170</v>
      </c>
      <c r="D201" s="16"/>
      <c r="F201" s="85">
        <v>0</v>
      </c>
      <c r="G201" s="19">
        <v>0</v>
      </c>
      <c r="H201" s="19">
        <v>0</v>
      </c>
      <c r="I201" s="21">
        <v>0</v>
      </c>
      <c r="J201" s="86">
        <v>0</v>
      </c>
      <c r="K201" s="85">
        <v>0</v>
      </c>
      <c r="L201" s="2"/>
      <c r="M201" s="2"/>
    </row>
    <row r="202" spans="2:13" ht="16.8">
      <c r="B202" s="17">
        <f>MAX(B$7:B201) + 1</f>
        <v>121</v>
      </c>
      <c r="C202" s="13" t="s">
        <v>171</v>
      </c>
      <c r="D202" s="79" t="s">
        <v>136</v>
      </c>
      <c r="F202" s="89">
        <v>94.469509451791097</v>
      </c>
      <c r="G202" s="90">
        <v>-13.444147099853716</v>
      </c>
      <c r="H202" s="90">
        <v>-24.787473638619637</v>
      </c>
      <c r="I202" s="90">
        <v>18.983601106663968</v>
      </c>
      <c r="J202" s="188">
        <v>19.928375851788736</v>
      </c>
      <c r="K202" s="89">
        <v>95.149865671770442</v>
      </c>
      <c r="L202" s="2"/>
      <c r="M202" s="2"/>
    </row>
    <row r="203" spans="2:13" ht="16.8">
      <c r="B203" s="17">
        <f>B202 + 1</f>
        <v>122</v>
      </c>
      <c r="C203" s="13" t="s">
        <v>87</v>
      </c>
      <c r="D203" s="79" t="s">
        <v>136</v>
      </c>
      <c r="F203" s="89">
        <v>7.936433957255705</v>
      </c>
      <c r="G203" s="90">
        <v>2.624678738244032</v>
      </c>
      <c r="H203" s="90">
        <v>2.6008605218043916</v>
      </c>
      <c r="I203" s="90">
        <v>1.0836636499362799</v>
      </c>
      <c r="J203" s="188">
        <v>1.2735581897328487</v>
      </c>
      <c r="K203" s="89">
        <v>15.51919505697326</v>
      </c>
      <c r="L203" s="2"/>
      <c r="M203" s="2"/>
    </row>
    <row r="204" spans="2:13" ht="17.399999999999999" thickBot="1">
      <c r="B204" s="22">
        <f>B203 + 1</f>
        <v>123</v>
      </c>
      <c r="C204" s="23" t="s">
        <v>172</v>
      </c>
      <c r="D204" s="83" t="s">
        <v>136</v>
      </c>
      <c r="F204" s="196">
        <v>13845.656858288894</v>
      </c>
      <c r="G204" s="96">
        <v>14192.837497467968</v>
      </c>
      <c r="H204" s="96">
        <v>14602.205160730224</v>
      </c>
      <c r="I204" s="96">
        <v>14971.805251458598</v>
      </c>
      <c r="J204" s="197">
        <v>15342.262354785049</v>
      </c>
      <c r="K204" s="196">
        <v>72954.767122730744</v>
      </c>
      <c r="L204" s="2"/>
      <c r="M204" s="2"/>
    </row>
    <row r="205" spans="2:13">
      <c r="F205" s="2"/>
      <c r="G205" s="2"/>
      <c r="H205" s="2"/>
      <c r="I205" s="2"/>
      <c r="J205" s="2"/>
      <c r="K205" s="2"/>
      <c r="L205" s="2"/>
      <c r="M205" s="2"/>
    </row>
    <row r="206" spans="2:13">
      <c r="F206" s="2"/>
      <c r="G206" s="2"/>
      <c r="H206" s="2"/>
      <c r="I206" s="2"/>
      <c r="J206" s="2"/>
      <c r="K206" s="2"/>
    </row>
    <row r="207" spans="2:13">
      <c r="F207" s="30"/>
      <c r="G207" s="30"/>
      <c r="H207" s="30"/>
      <c r="I207" s="30"/>
      <c r="J207" s="30"/>
      <c r="K207" s="30"/>
      <c r="L207" s="30"/>
      <c r="M207" s="30"/>
    </row>
    <row r="208" spans="2:13" s="32" customFormat="1">
      <c r="F208" s="34"/>
      <c r="G208" s="34"/>
      <c r="H208" s="34"/>
      <c r="I208" s="34"/>
      <c r="J208" s="34"/>
      <c r="K208" s="34"/>
      <c r="L208" s="34"/>
      <c r="M208" s="34"/>
    </row>
    <row r="209" spans="2:16" ht="16.8">
      <c r="F209" s="30"/>
      <c r="G209" s="198">
        <v>44651</v>
      </c>
      <c r="H209" s="198">
        <v>45016</v>
      </c>
      <c r="I209" s="198">
        <v>45382</v>
      </c>
      <c r="J209" s="198">
        <v>45747</v>
      </c>
      <c r="K209" s="198">
        <v>46112</v>
      </c>
      <c r="L209" s="198">
        <v>44651</v>
      </c>
      <c r="M209" s="198">
        <v>45016</v>
      </c>
      <c r="N209" s="198">
        <v>45382</v>
      </c>
      <c r="O209" s="198">
        <v>45747</v>
      </c>
      <c r="P209" s="198">
        <v>46112</v>
      </c>
    </row>
    <row r="210" spans="2:16" ht="16.8">
      <c r="B210" s="199" t="s">
        <v>173</v>
      </c>
      <c r="C210" s="200"/>
      <c r="D210" s="200" t="s">
        <v>136</v>
      </c>
      <c r="E210" s="200" t="s">
        <v>174</v>
      </c>
      <c r="F210" s="201" t="s">
        <v>175</v>
      </c>
      <c r="G210" s="202">
        <v>0.85</v>
      </c>
      <c r="H210" s="202">
        <v>0.85</v>
      </c>
      <c r="I210" s="202">
        <v>0.85</v>
      </c>
      <c r="J210" s="202">
        <v>0.85</v>
      </c>
      <c r="K210" s="202">
        <v>0.85</v>
      </c>
      <c r="L210" s="31">
        <v>26.344516573136772</v>
      </c>
      <c r="M210" s="31">
        <v>25.581923767108062</v>
      </c>
      <c r="N210" s="31">
        <v>45.824461437913499</v>
      </c>
      <c r="O210" s="31">
        <v>73.296972180764115</v>
      </c>
      <c r="P210" s="31">
        <v>42.738359942404145</v>
      </c>
    </row>
    <row r="211" spans="2:16" ht="16.8">
      <c r="B211" s="203" t="s">
        <v>173</v>
      </c>
      <c r="C211" s="201"/>
      <c r="D211" s="201" t="s">
        <v>136</v>
      </c>
      <c r="E211" s="201" t="s">
        <v>176</v>
      </c>
      <c r="F211" s="201" t="s">
        <v>175</v>
      </c>
      <c r="G211" s="202">
        <v>0</v>
      </c>
      <c r="H211" s="202">
        <v>0</v>
      </c>
      <c r="I211" s="202">
        <v>0</v>
      </c>
      <c r="J211" s="202">
        <v>0</v>
      </c>
      <c r="K211" s="202">
        <v>0</v>
      </c>
      <c r="L211" s="31">
        <v>0</v>
      </c>
      <c r="M211" s="31">
        <v>0</v>
      </c>
      <c r="N211" s="31">
        <v>0</v>
      </c>
      <c r="O211" s="31">
        <v>0</v>
      </c>
      <c r="P211" s="31">
        <v>0</v>
      </c>
    </row>
    <row r="212" spans="2:16" ht="16.8">
      <c r="B212" s="203" t="s">
        <v>173</v>
      </c>
      <c r="C212" s="201"/>
      <c r="D212" s="201" t="s">
        <v>136</v>
      </c>
      <c r="E212" s="201" t="s">
        <v>177</v>
      </c>
      <c r="F212" s="201" t="s">
        <v>175</v>
      </c>
      <c r="G212" s="202">
        <v>0</v>
      </c>
      <c r="H212" s="202">
        <v>0</v>
      </c>
      <c r="I212" s="202">
        <v>0</v>
      </c>
      <c r="J212" s="202">
        <v>0</v>
      </c>
      <c r="K212" s="202">
        <v>0</v>
      </c>
      <c r="L212" s="31">
        <v>0</v>
      </c>
      <c r="M212" s="31">
        <v>0</v>
      </c>
      <c r="N212" s="31">
        <v>0</v>
      </c>
      <c r="O212" s="31">
        <v>0</v>
      </c>
      <c r="P212" s="31">
        <v>0</v>
      </c>
    </row>
    <row r="213" spans="2:16" ht="16.8">
      <c r="B213" s="203" t="s">
        <v>173</v>
      </c>
      <c r="C213" s="201"/>
      <c r="D213" s="201" t="s">
        <v>136</v>
      </c>
      <c r="E213" s="201" t="s">
        <v>178</v>
      </c>
      <c r="F213" s="201" t="s">
        <v>113</v>
      </c>
      <c r="G213" s="202">
        <v>0</v>
      </c>
      <c r="H213" s="202">
        <v>0</v>
      </c>
      <c r="I213" s="202">
        <v>0</v>
      </c>
      <c r="J213" s="202">
        <v>0</v>
      </c>
      <c r="K213" s="202">
        <v>0</v>
      </c>
      <c r="L213" s="31">
        <v>0</v>
      </c>
      <c r="M213" s="31">
        <v>0</v>
      </c>
      <c r="N213" s="31">
        <v>0</v>
      </c>
      <c r="O213" s="31">
        <v>0</v>
      </c>
      <c r="P213" s="31">
        <v>0</v>
      </c>
    </row>
    <row r="214" spans="2:16" ht="16.8">
      <c r="B214" s="203" t="s">
        <v>173</v>
      </c>
      <c r="C214" s="201"/>
      <c r="D214" s="201" t="s">
        <v>136</v>
      </c>
      <c r="E214" s="201" t="s">
        <v>179</v>
      </c>
      <c r="F214" s="201" t="s">
        <v>113</v>
      </c>
      <c r="G214" s="202">
        <v>0.15</v>
      </c>
      <c r="H214" s="202">
        <v>0.15</v>
      </c>
      <c r="I214" s="202">
        <v>0.15</v>
      </c>
      <c r="J214" s="202">
        <v>0.15</v>
      </c>
      <c r="K214" s="202">
        <v>0.15</v>
      </c>
      <c r="L214" s="31">
        <v>4.6490323364359005</v>
      </c>
      <c r="M214" s="31">
        <v>4.5144571353720107</v>
      </c>
      <c r="N214" s="31">
        <v>8.0866696655141475</v>
      </c>
      <c r="O214" s="31">
        <v>12.934759796605432</v>
      </c>
      <c r="P214" s="31">
        <v>7.5420635192477903</v>
      </c>
    </row>
    <row r="215" spans="2:16" ht="16.8">
      <c r="B215" s="204" t="s">
        <v>173</v>
      </c>
      <c r="C215" s="205"/>
      <c r="D215" s="205" t="s">
        <v>136</v>
      </c>
      <c r="E215" s="205" t="s">
        <v>180</v>
      </c>
      <c r="F215" s="201" t="s">
        <v>175</v>
      </c>
      <c r="G215" s="202">
        <v>0</v>
      </c>
      <c r="H215" s="202">
        <v>0</v>
      </c>
      <c r="I215" s="202">
        <v>0</v>
      </c>
      <c r="J215" s="202">
        <v>0</v>
      </c>
      <c r="K215" s="202">
        <v>0</v>
      </c>
      <c r="L215" s="31">
        <v>0</v>
      </c>
      <c r="M215" s="31">
        <v>0</v>
      </c>
      <c r="N215" s="31">
        <v>0</v>
      </c>
      <c r="O215" s="31">
        <v>0</v>
      </c>
      <c r="P215" s="31">
        <v>0</v>
      </c>
    </row>
    <row r="216" spans="2:16" ht="16.8">
      <c r="B216" s="199" t="s">
        <v>181</v>
      </c>
      <c r="C216" s="200"/>
      <c r="D216" s="200" t="s">
        <v>136</v>
      </c>
      <c r="E216" s="200" t="s">
        <v>174</v>
      </c>
      <c r="F216" s="201" t="s">
        <v>175</v>
      </c>
      <c r="G216" s="202">
        <v>0.85</v>
      </c>
      <c r="H216" s="202">
        <v>0.85</v>
      </c>
      <c r="I216" s="202">
        <v>0.85</v>
      </c>
      <c r="J216" s="202">
        <v>0.85</v>
      </c>
      <c r="K216" s="202">
        <v>0.85</v>
      </c>
      <c r="L216" s="31">
        <v>114.24</v>
      </c>
      <c r="M216" s="31">
        <v>105.05999999999999</v>
      </c>
      <c r="N216" s="31">
        <v>66.3</v>
      </c>
      <c r="O216" s="31">
        <v>15.214999999999998</v>
      </c>
      <c r="P216" s="31">
        <v>12.494999999999999</v>
      </c>
    </row>
    <row r="217" spans="2:16" ht="16.8">
      <c r="B217" s="203" t="s">
        <v>181</v>
      </c>
      <c r="C217" s="201"/>
      <c r="D217" s="201" t="s">
        <v>136</v>
      </c>
      <c r="E217" s="201" t="s">
        <v>176</v>
      </c>
      <c r="F217" s="201" t="s">
        <v>175</v>
      </c>
      <c r="G217" s="202">
        <v>0</v>
      </c>
      <c r="H217" s="202">
        <v>0</v>
      </c>
      <c r="I217" s="202">
        <v>0</v>
      </c>
      <c r="J217" s="202">
        <v>0</v>
      </c>
      <c r="K217" s="202">
        <v>0</v>
      </c>
      <c r="L217" s="31">
        <v>0</v>
      </c>
      <c r="M217" s="31">
        <v>0</v>
      </c>
      <c r="N217" s="31">
        <v>0</v>
      </c>
      <c r="O217" s="31">
        <v>0</v>
      </c>
      <c r="P217" s="31">
        <v>0</v>
      </c>
    </row>
    <row r="218" spans="2:16" ht="16.8">
      <c r="B218" s="203" t="s">
        <v>181</v>
      </c>
      <c r="C218" s="201"/>
      <c r="D218" s="201" t="s">
        <v>136</v>
      </c>
      <c r="E218" s="201" t="s">
        <v>177</v>
      </c>
      <c r="F218" s="201" t="s">
        <v>175</v>
      </c>
      <c r="G218" s="202">
        <v>0</v>
      </c>
      <c r="H218" s="202">
        <v>0</v>
      </c>
      <c r="I218" s="202">
        <v>0</v>
      </c>
      <c r="J218" s="202">
        <v>0</v>
      </c>
      <c r="K218" s="202">
        <v>0</v>
      </c>
      <c r="L218" s="31">
        <v>0</v>
      </c>
      <c r="M218" s="31">
        <v>0</v>
      </c>
      <c r="N218" s="31">
        <v>0</v>
      </c>
      <c r="O218" s="31">
        <v>0</v>
      </c>
      <c r="P218" s="31">
        <v>0</v>
      </c>
    </row>
    <row r="219" spans="2:16" ht="16.8">
      <c r="B219" s="203" t="s">
        <v>181</v>
      </c>
      <c r="C219" s="201"/>
      <c r="D219" s="201" t="s">
        <v>136</v>
      </c>
      <c r="E219" s="201" t="s">
        <v>178</v>
      </c>
      <c r="F219" s="201" t="s">
        <v>113</v>
      </c>
      <c r="G219" s="202">
        <v>0</v>
      </c>
      <c r="H219" s="202">
        <v>0</v>
      </c>
      <c r="I219" s="202">
        <v>0</v>
      </c>
      <c r="J219" s="202">
        <v>0</v>
      </c>
      <c r="K219" s="202">
        <v>0</v>
      </c>
      <c r="L219" s="31">
        <v>0</v>
      </c>
      <c r="M219" s="31">
        <v>0</v>
      </c>
      <c r="N219" s="31">
        <v>0</v>
      </c>
      <c r="O219" s="31">
        <v>0</v>
      </c>
      <c r="P219" s="31">
        <v>0</v>
      </c>
    </row>
    <row r="220" spans="2:16" ht="16.8">
      <c r="B220" s="203" t="s">
        <v>181</v>
      </c>
      <c r="C220" s="201"/>
      <c r="D220" s="201" t="s">
        <v>136</v>
      </c>
      <c r="E220" s="201" t="s">
        <v>179</v>
      </c>
      <c r="F220" s="201" t="s">
        <v>113</v>
      </c>
      <c r="G220" s="202">
        <v>0.15</v>
      </c>
      <c r="H220" s="202">
        <v>0.15</v>
      </c>
      <c r="I220" s="202">
        <v>0.15</v>
      </c>
      <c r="J220" s="202">
        <v>0.15</v>
      </c>
      <c r="K220" s="202">
        <v>0.15</v>
      </c>
      <c r="L220" s="31">
        <v>20.16</v>
      </c>
      <c r="M220" s="31">
        <v>18.54</v>
      </c>
      <c r="N220" s="31">
        <v>11.7</v>
      </c>
      <c r="O220" s="31">
        <v>2.6849999999999996</v>
      </c>
      <c r="P220" s="31">
        <v>2.2049999999999996</v>
      </c>
    </row>
    <row r="221" spans="2:16" ht="16.8">
      <c r="B221" s="204" t="s">
        <v>181</v>
      </c>
      <c r="C221" s="205"/>
      <c r="D221" s="205" t="s">
        <v>136</v>
      </c>
      <c r="E221" s="205" t="s">
        <v>180</v>
      </c>
      <c r="F221" s="201" t="s">
        <v>175</v>
      </c>
      <c r="G221" s="202">
        <v>0</v>
      </c>
      <c r="H221" s="202">
        <v>0</v>
      </c>
      <c r="I221" s="202">
        <v>0</v>
      </c>
      <c r="J221" s="202">
        <v>0</v>
      </c>
      <c r="K221" s="202">
        <v>0</v>
      </c>
      <c r="L221" s="31">
        <v>0</v>
      </c>
      <c r="M221" s="31">
        <v>0</v>
      </c>
      <c r="N221" s="31">
        <v>0</v>
      </c>
      <c r="O221" s="31">
        <v>0</v>
      </c>
      <c r="P221" s="31">
        <v>0</v>
      </c>
    </row>
    <row r="222" spans="2:16" ht="16.8">
      <c r="B222" s="199" t="s">
        <v>182</v>
      </c>
      <c r="C222" s="200"/>
      <c r="D222" s="200" t="s">
        <v>136</v>
      </c>
      <c r="E222" s="200" t="s">
        <v>174</v>
      </c>
      <c r="F222" s="201" t="s">
        <v>175</v>
      </c>
      <c r="G222" s="202">
        <v>0.35790195299999999</v>
      </c>
      <c r="H222" s="202">
        <v>0.35790195299999999</v>
      </c>
      <c r="I222" s="202">
        <v>0.35790195299999999</v>
      </c>
      <c r="J222" s="202">
        <v>0.35790195299999999</v>
      </c>
      <c r="K222" s="202">
        <v>0.35790195299999999</v>
      </c>
      <c r="L222" s="31">
        <v>80.766142360978534</v>
      </c>
      <c r="M222" s="31">
        <v>37.205000639598744</v>
      </c>
      <c r="N222" s="31">
        <v>14.004475277626947</v>
      </c>
      <c r="O222" s="31">
        <v>17.621247093427261</v>
      </c>
      <c r="P222" s="31">
        <v>14.450315388980307</v>
      </c>
    </row>
    <row r="223" spans="2:16" ht="16.8">
      <c r="B223" s="203" t="s">
        <v>182</v>
      </c>
      <c r="C223" s="201"/>
      <c r="D223" s="201" t="s">
        <v>136</v>
      </c>
      <c r="E223" s="201" t="s">
        <v>176</v>
      </c>
      <c r="F223" s="201" t="s">
        <v>175</v>
      </c>
      <c r="G223" s="202">
        <v>0.55646410800000001</v>
      </c>
      <c r="H223" s="202">
        <v>0.55646410800000001</v>
      </c>
      <c r="I223" s="202">
        <v>0.55646410800000001</v>
      </c>
      <c r="J223" s="202">
        <v>0.55646410800000001</v>
      </c>
      <c r="K223" s="202">
        <v>0.55646410800000001</v>
      </c>
      <c r="L223" s="31">
        <v>125.57478099456735</v>
      </c>
      <c r="M223" s="31">
        <v>57.84614283469346</v>
      </c>
      <c r="N223" s="31">
        <v>21.774085830072938</v>
      </c>
      <c r="O223" s="31">
        <v>27.397423969048845</v>
      </c>
      <c r="P223" s="31">
        <v>22.467275732489785</v>
      </c>
    </row>
    <row r="224" spans="2:16" ht="16.8">
      <c r="B224" s="203" t="s">
        <v>182</v>
      </c>
      <c r="C224" s="201"/>
      <c r="D224" s="201" t="s">
        <v>136</v>
      </c>
      <c r="E224" s="201" t="s">
        <v>177</v>
      </c>
      <c r="F224" s="201" t="s">
        <v>175</v>
      </c>
      <c r="G224" s="202">
        <v>6.5152265000000001E-2</v>
      </c>
      <c r="H224" s="202">
        <v>6.5152265000000001E-2</v>
      </c>
      <c r="I224" s="202">
        <v>6.5152265000000001E-2</v>
      </c>
      <c r="J224" s="202">
        <v>6.5152265000000001E-2</v>
      </c>
      <c r="K224" s="202">
        <v>6.5152265000000001E-2</v>
      </c>
      <c r="L224" s="31">
        <v>14.702621950012659</v>
      </c>
      <c r="M224" s="31">
        <v>6.7727768476197916</v>
      </c>
      <c r="N224" s="31">
        <v>2.5493665983820417</v>
      </c>
      <c r="O224" s="31">
        <v>3.2077616527045119</v>
      </c>
      <c r="P224" s="31">
        <v>2.63052707498476</v>
      </c>
    </row>
    <row r="225" spans="2:16" ht="16.8">
      <c r="B225" s="203" t="s">
        <v>182</v>
      </c>
      <c r="C225" s="201"/>
      <c r="D225" s="201" t="s">
        <v>136</v>
      </c>
      <c r="E225" s="201" t="s">
        <v>178</v>
      </c>
      <c r="F225" s="201" t="s">
        <v>113</v>
      </c>
      <c r="G225" s="202">
        <v>5.9536500000000004E-4</v>
      </c>
      <c r="H225" s="202">
        <v>5.9536500000000004E-4</v>
      </c>
      <c r="I225" s="202">
        <v>5.9536500000000004E-4</v>
      </c>
      <c r="J225" s="202">
        <v>5.9536500000000004E-4</v>
      </c>
      <c r="K225" s="202">
        <v>5.9536500000000004E-4</v>
      </c>
      <c r="L225" s="31">
        <v>0.13435337232357597</v>
      </c>
      <c r="M225" s="31">
        <v>6.1890009317145882E-2</v>
      </c>
      <c r="N225" s="31">
        <v>2.3296252936804644E-2</v>
      </c>
      <c r="O225" s="31">
        <v>2.9312703347495622E-2</v>
      </c>
      <c r="P225" s="31">
        <v>2.4037901859563927E-2</v>
      </c>
    </row>
    <row r="226" spans="2:16" ht="16.8">
      <c r="B226" s="203" t="s">
        <v>182</v>
      </c>
      <c r="C226" s="201"/>
      <c r="D226" s="201" t="s">
        <v>136</v>
      </c>
      <c r="E226" s="201" t="s">
        <v>179</v>
      </c>
      <c r="F226" s="201" t="s">
        <v>113</v>
      </c>
      <c r="G226" s="202">
        <v>1.0652932E-2</v>
      </c>
      <c r="H226" s="202">
        <v>1.0652932E-2</v>
      </c>
      <c r="I226" s="202">
        <v>1.0652932E-2</v>
      </c>
      <c r="J226" s="202">
        <v>1.0652932E-2</v>
      </c>
      <c r="K226" s="202">
        <v>1.0652932E-2</v>
      </c>
      <c r="L226" s="31">
        <v>2.4039997973238885</v>
      </c>
      <c r="M226" s="31">
        <v>1.1074048033305981</v>
      </c>
      <c r="N226" s="31">
        <v>0.41684243848828895</v>
      </c>
      <c r="O226" s="31">
        <v>0.52449545320440949</v>
      </c>
      <c r="P226" s="31">
        <v>0.43011284494823859</v>
      </c>
    </row>
    <row r="227" spans="2:16" ht="16.8">
      <c r="B227" s="204" t="s">
        <v>182</v>
      </c>
      <c r="C227" s="205"/>
      <c r="D227" s="205" t="s">
        <v>136</v>
      </c>
      <c r="E227" s="205" t="s">
        <v>180</v>
      </c>
      <c r="F227" s="201" t="s">
        <v>175</v>
      </c>
      <c r="G227" s="202">
        <v>9.2333769999999992E-3</v>
      </c>
      <c r="H227" s="202">
        <v>9.2333769999999992E-3</v>
      </c>
      <c r="I227" s="202">
        <v>9.2333769999999992E-3</v>
      </c>
      <c r="J227" s="202">
        <v>9.2333769999999992E-3</v>
      </c>
      <c r="K227" s="202">
        <v>9.2333769999999992E-3</v>
      </c>
      <c r="L227" s="31">
        <v>2.0836551323724821</v>
      </c>
      <c r="M227" s="31">
        <v>0.95983772737517381</v>
      </c>
      <c r="N227" s="31">
        <v>0.36129615622832112</v>
      </c>
      <c r="O227" s="31">
        <v>0.45460388315838024</v>
      </c>
      <c r="P227" s="31">
        <v>0.37279821648628114</v>
      </c>
    </row>
    <row r="228" spans="2:16" ht="16.8">
      <c r="B228" s="199" t="s">
        <v>183</v>
      </c>
      <c r="C228" s="200"/>
      <c r="D228" s="200" t="s">
        <v>136</v>
      </c>
      <c r="E228" s="200" t="s">
        <v>174</v>
      </c>
      <c r="F228" s="201" t="s">
        <v>175</v>
      </c>
      <c r="G228" s="202">
        <v>0.35790195299999999</v>
      </c>
      <c r="H228" s="202">
        <v>0.35790195299999999</v>
      </c>
      <c r="I228" s="202">
        <v>0.35790195299999999</v>
      </c>
      <c r="J228" s="202">
        <v>0.35790195299999999</v>
      </c>
      <c r="K228" s="202">
        <v>0.35790195299999999</v>
      </c>
      <c r="L228" s="31">
        <v>0</v>
      </c>
      <c r="M228" s="31">
        <v>0</v>
      </c>
      <c r="N228" s="31">
        <v>0.13987932026196409</v>
      </c>
      <c r="O228" s="31">
        <v>7.3297339408088229</v>
      </c>
      <c r="P228" s="31">
        <v>0.23476301829404628</v>
      </c>
    </row>
    <row r="229" spans="2:16" ht="16.8">
      <c r="B229" s="203" t="s">
        <v>183</v>
      </c>
      <c r="C229" s="201"/>
      <c r="D229" s="201" t="s">
        <v>136</v>
      </c>
      <c r="E229" s="201" t="s">
        <v>176</v>
      </c>
      <c r="F229" s="201" t="s">
        <v>175</v>
      </c>
      <c r="G229" s="202">
        <v>0.55646410800000001</v>
      </c>
      <c r="H229" s="202">
        <v>0.55646410800000001</v>
      </c>
      <c r="I229" s="202">
        <v>0.55646410800000001</v>
      </c>
      <c r="J229" s="202">
        <v>0.55646410800000001</v>
      </c>
      <c r="K229" s="202">
        <v>0.55646410800000001</v>
      </c>
      <c r="L229" s="31">
        <v>0</v>
      </c>
      <c r="M229" s="31">
        <v>0</v>
      </c>
      <c r="N229" s="31">
        <v>0.21748364468192824</v>
      </c>
      <c r="O229" s="31">
        <v>11.396232473896299</v>
      </c>
      <c r="P229" s="31">
        <v>0.36500832831829827</v>
      </c>
    </row>
    <row r="230" spans="2:16" ht="16.8">
      <c r="B230" s="203" t="s">
        <v>183</v>
      </c>
      <c r="C230" s="201"/>
      <c r="D230" s="201" t="s">
        <v>136</v>
      </c>
      <c r="E230" s="201" t="s">
        <v>177</v>
      </c>
      <c r="F230" s="201" t="s">
        <v>175</v>
      </c>
      <c r="G230" s="202">
        <v>6.5152265000000001E-2</v>
      </c>
      <c r="H230" s="202">
        <v>6.5152265000000001E-2</v>
      </c>
      <c r="I230" s="202">
        <v>6.5152265000000001E-2</v>
      </c>
      <c r="J230" s="202">
        <v>6.5152265000000001E-2</v>
      </c>
      <c r="K230" s="202">
        <v>6.5152265000000001E-2</v>
      </c>
      <c r="L230" s="31">
        <v>0</v>
      </c>
      <c r="M230" s="31">
        <v>0</v>
      </c>
      <c r="N230" s="31">
        <v>2.546355074437762E-2</v>
      </c>
      <c r="O230" s="31">
        <v>1.3343005370274434</v>
      </c>
      <c r="P230" s="31">
        <v>4.2736124382348792E-2</v>
      </c>
    </row>
    <row r="231" spans="2:16" ht="16.8">
      <c r="B231" s="203" t="s">
        <v>183</v>
      </c>
      <c r="C231" s="201"/>
      <c r="D231" s="201" t="s">
        <v>136</v>
      </c>
      <c r="E231" s="201" t="s">
        <v>178</v>
      </c>
      <c r="F231" s="201" t="s">
        <v>113</v>
      </c>
      <c r="G231" s="202">
        <v>5.9536500000000004E-4</v>
      </c>
      <c r="H231" s="202">
        <v>5.9536500000000004E-4</v>
      </c>
      <c r="I231" s="202">
        <v>5.9536500000000004E-4</v>
      </c>
      <c r="J231" s="202">
        <v>5.9536500000000004E-4</v>
      </c>
      <c r="K231" s="202">
        <v>5.9536500000000004E-4</v>
      </c>
      <c r="L231" s="31">
        <v>0</v>
      </c>
      <c r="M231" s="31">
        <v>0</v>
      </c>
      <c r="N231" s="31">
        <v>2.3268733464487201E-4</v>
      </c>
      <c r="O231" s="31">
        <v>1.2192912084136198E-2</v>
      </c>
      <c r="P231" s="31">
        <v>3.9052506759200298E-4</v>
      </c>
    </row>
    <row r="232" spans="2:16" ht="16.8">
      <c r="B232" s="203" t="s">
        <v>183</v>
      </c>
      <c r="C232" s="201"/>
      <c r="D232" s="201" t="s">
        <v>136</v>
      </c>
      <c r="E232" s="201" t="s">
        <v>179</v>
      </c>
      <c r="F232" s="201" t="s">
        <v>113</v>
      </c>
      <c r="G232" s="202">
        <v>1.0652932E-2</v>
      </c>
      <c r="H232" s="202">
        <v>1.0652932E-2</v>
      </c>
      <c r="I232" s="202">
        <v>1.0652932E-2</v>
      </c>
      <c r="J232" s="202">
        <v>1.0652932E-2</v>
      </c>
      <c r="K232" s="202">
        <v>1.0652932E-2</v>
      </c>
      <c r="L232" s="31">
        <v>0</v>
      </c>
      <c r="M232" s="31">
        <v>0</v>
      </c>
      <c r="N232" s="31">
        <v>4.1635002951686201E-3</v>
      </c>
      <c r="O232" s="31">
        <v>0.21816912870975147</v>
      </c>
      <c r="P232" s="31">
        <v>6.9877083626901336E-3</v>
      </c>
    </row>
    <row r="233" spans="2:16" ht="16.8">
      <c r="B233" s="204" t="s">
        <v>183</v>
      </c>
      <c r="C233" s="205"/>
      <c r="D233" s="205" t="s">
        <v>136</v>
      </c>
      <c r="E233" s="205" t="s">
        <v>180</v>
      </c>
      <c r="F233" s="201" t="s">
        <v>175</v>
      </c>
      <c r="G233" s="202">
        <v>9.2333769999999992E-3</v>
      </c>
      <c r="H233" s="202">
        <v>9.2333769999999992E-3</v>
      </c>
      <c r="I233" s="202">
        <v>9.2333769999999992E-3</v>
      </c>
      <c r="J233" s="202">
        <v>9.2333769999999992E-3</v>
      </c>
      <c r="K233" s="202">
        <v>9.2333769999999992E-3</v>
      </c>
      <c r="L233" s="31">
        <v>0</v>
      </c>
      <c r="M233" s="31">
        <v>0</v>
      </c>
      <c r="N233" s="31">
        <v>3.6086936314718939E-3</v>
      </c>
      <c r="O233" s="31">
        <v>0.18909703123409205</v>
      </c>
      <c r="P233" s="31">
        <v>6.0565622383368942E-3</v>
      </c>
    </row>
    <row r="234" spans="2:16" ht="16.8">
      <c r="B234" s="215" t="s">
        <v>184</v>
      </c>
      <c r="C234" s="201"/>
      <c r="D234" s="201" t="s">
        <v>136</v>
      </c>
      <c r="E234" s="201" t="s">
        <v>174</v>
      </c>
      <c r="F234" s="201" t="s">
        <v>175</v>
      </c>
      <c r="G234" s="202">
        <v>0.35790195299999999</v>
      </c>
      <c r="H234" s="202">
        <v>0.35790195299999999</v>
      </c>
      <c r="I234" s="202">
        <v>0.35790195299999999</v>
      </c>
      <c r="J234" s="202">
        <v>0.35790195299999999</v>
      </c>
      <c r="K234" s="202">
        <v>0.35790195299999999</v>
      </c>
      <c r="L234" s="31">
        <v>12.861922484960999</v>
      </c>
      <c r="M234" s="31">
        <v>13.680086349519</v>
      </c>
      <c r="N234" s="31">
        <v>6.7808104015380009</v>
      </c>
      <c r="O234" s="31">
        <v>0</v>
      </c>
      <c r="P234" s="31">
        <v>0</v>
      </c>
    </row>
    <row r="235" spans="2:16" ht="16.8">
      <c r="B235" s="215" t="s">
        <v>184</v>
      </c>
      <c r="C235" s="201"/>
      <c r="D235" s="201" t="s">
        <v>136</v>
      </c>
      <c r="E235" s="201" t="s">
        <v>176</v>
      </c>
      <c r="F235" s="201" t="s">
        <v>175</v>
      </c>
      <c r="G235" s="202">
        <v>0.55646410800000001</v>
      </c>
      <c r="H235" s="202">
        <v>0.55646410800000001</v>
      </c>
      <c r="I235" s="202">
        <v>0.55646410800000001</v>
      </c>
      <c r="J235" s="202">
        <v>0.55646410800000001</v>
      </c>
      <c r="K235" s="202">
        <v>0.55646410800000001</v>
      </c>
      <c r="L235" s="31">
        <v>19.997650649196</v>
      </c>
      <c r="M235" s="31">
        <v>21.269727600084</v>
      </c>
      <c r="N235" s="31">
        <v>10.542768990168002</v>
      </c>
      <c r="O235" s="31">
        <v>0</v>
      </c>
      <c r="P235" s="31">
        <v>0</v>
      </c>
    </row>
    <row r="236" spans="2:16" ht="16.8">
      <c r="B236" s="215" t="s">
        <v>184</v>
      </c>
      <c r="C236" s="201"/>
      <c r="D236" s="201" t="s">
        <v>136</v>
      </c>
      <c r="E236" s="201" t="s">
        <v>177</v>
      </c>
      <c r="F236" s="201" t="s">
        <v>175</v>
      </c>
      <c r="G236" s="202">
        <v>6.5152265000000001E-2</v>
      </c>
      <c r="H236" s="202">
        <v>6.5152265000000001E-2</v>
      </c>
      <c r="I236" s="202">
        <v>6.5152265000000001E-2</v>
      </c>
      <c r="J236" s="202">
        <v>6.5152265000000001E-2</v>
      </c>
      <c r="K236" s="202">
        <v>6.5152265000000001E-2</v>
      </c>
      <c r="L236" s="31">
        <v>2.3413769473049997</v>
      </c>
      <c r="M236" s="31">
        <v>2.4903150250950001</v>
      </c>
      <c r="N236" s="31">
        <v>1.23437481269</v>
      </c>
      <c r="O236" s="31">
        <v>0</v>
      </c>
      <c r="P236" s="31">
        <v>0</v>
      </c>
    </row>
    <row r="237" spans="2:16" ht="16.8">
      <c r="B237" s="215" t="s">
        <v>184</v>
      </c>
      <c r="C237" s="201"/>
      <c r="D237" s="201" t="s">
        <v>136</v>
      </c>
      <c r="E237" s="201" t="s">
        <v>178</v>
      </c>
      <c r="F237" s="201" t="s">
        <v>113</v>
      </c>
      <c r="G237" s="202">
        <v>5.9536500000000004E-4</v>
      </c>
      <c r="H237" s="202">
        <v>5.9536500000000004E-4</v>
      </c>
      <c r="I237" s="202">
        <v>5.9536500000000004E-4</v>
      </c>
      <c r="J237" s="202">
        <v>5.9536500000000004E-4</v>
      </c>
      <c r="K237" s="202">
        <v>5.9536500000000004E-4</v>
      </c>
      <c r="L237" s="31">
        <v>2.1395632005000002E-2</v>
      </c>
      <c r="M237" s="31">
        <v>2.2756636395000002E-2</v>
      </c>
      <c r="N237" s="31">
        <v>1.1279785290000002E-2</v>
      </c>
      <c r="O237" s="31">
        <v>0</v>
      </c>
      <c r="P237" s="31">
        <v>0</v>
      </c>
    </row>
    <row r="238" spans="2:16" ht="16.8">
      <c r="B238" s="215" t="s">
        <v>184</v>
      </c>
      <c r="C238" s="201"/>
      <c r="D238" s="201" t="s">
        <v>136</v>
      </c>
      <c r="E238" s="201" t="s">
        <v>179</v>
      </c>
      <c r="F238" s="201" t="s">
        <v>113</v>
      </c>
      <c r="G238" s="202">
        <v>1.0652932E-2</v>
      </c>
      <c r="H238" s="202">
        <v>1.0652932E-2</v>
      </c>
      <c r="I238" s="202">
        <v>1.0652932E-2</v>
      </c>
      <c r="J238" s="202">
        <v>1.0652932E-2</v>
      </c>
      <c r="K238" s="202">
        <v>1.0652932E-2</v>
      </c>
      <c r="L238" s="31">
        <v>0.38283441728399997</v>
      </c>
      <c r="M238" s="31">
        <v>0.40718701983600003</v>
      </c>
      <c r="N238" s="31">
        <v>0.20183044967200003</v>
      </c>
      <c r="O238" s="31">
        <v>0</v>
      </c>
      <c r="P238" s="31">
        <v>0</v>
      </c>
    </row>
    <row r="239" spans="2:16" ht="16.8">
      <c r="B239" s="215" t="s">
        <v>184</v>
      </c>
      <c r="C239" s="201"/>
      <c r="D239" s="201" t="s">
        <v>136</v>
      </c>
      <c r="E239" s="201" t="s">
        <v>180</v>
      </c>
      <c r="F239" s="201" t="s">
        <v>175</v>
      </c>
      <c r="G239" s="202">
        <v>9.2333769999999992E-3</v>
      </c>
      <c r="H239" s="202">
        <v>9.2333769999999992E-3</v>
      </c>
      <c r="I239" s="202">
        <v>9.2333769999999992E-3</v>
      </c>
      <c r="J239" s="202">
        <v>9.2333769999999992E-3</v>
      </c>
      <c r="K239" s="202">
        <v>9.2333769999999992E-3</v>
      </c>
      <c r="L239" s="31">
        <v>0.33181986924899998</v>
      </c>
      <c r="M239" s="31">
        <v>0.35292736907099997</v>
      </c>
      <c r="N239" s="31">
        <v>0.174935560642</v>
      </c>
      <c r="O239" s="31">
        <v>0</v>
      </c>
      <c r="P239" s="31">
        <v>0</v>
      </c>
    </row>
    <row r="240" spans="2:16" ht="16.8">
      <c r="B240" s="215" t="s">
        <v>185</v>
      </c>
      <c r="C240" s="200"/>
      <c r="D240" s="200" t="s">
        <v>136</v>
      </c>
      <c r="E240" s="200" t="s">
        <v>174</v>
      </c>
      <c r="F240" s="201" t="s">
        <v>175</v>
      </c>
      <c r="G240" s="202">
        <v>0.35790195299999999</v>
      </c>
      <c r="H240" s="202">
        <v>0.35790195299999999</v>
      </c>
      <c r="I240" s="202">
        <v>0.35790195299999999</v>
      </c>
      <c r="J240" s="202">
        <v>0.35790195299999999</v>
      </c>
      <c r="K240" s="202">
        <v>0.35790195299999999</v>
      </c>
      <c r="L240" s="31">
        <v>4.1919461133075036</v>
      </c>
      <c r="M240" s="31">
        <v>3.7896116820197965</v>
      </c>
      <c r="N240" s="31">
        <v>3.3536334094423381</v>
      </c>
      <c r="O240" s="31">
        <v>0</v>
      </c>
      <c r="P240" s="31">
        <v>0</v>
      </c>
    </row>
    <row r="241" spans="2:16" ht="16.8">
      <c r="B241" s="215" t="s">
        <v>185</v>
      </c>
      <c r="C241" s="201"/>
      <c r="D241" s="201" t="s">
        <v>136</v>
      </c>
      <c r="E241" s="201" t="s">
        <v>176</v>
      </c>
      <c r="F241" s="201" t="s">
        <v>175</v>
      </c>
      <c r="G241" s="202">
        <v>0.55646410800000001</v>
      </c>
      <c r="H241" s="202">
        <v>0.55646410800000001</v>
      </c>
      <c r="I241" s="202">
        <v>0.55646410800000001</v>
      </c>
      <c r="J241" s="202">
        <v>0.55646410800000001</v>
      </c>
      <c r="K241" s="202">
        <v>0.55646410800000001</v>
      </c>
      <c r="L241" s="31">
        <v>6.517616166027814</v>
      </c>
      <c r="M241" s="31">
        <v>5.8920686702749725</v>
      </c>
      <c r="N241" s="31">
        <v>5.2142119038515826</v>
      </c>
      <c r="O241" s="31">
        <v>0</v>
      </c>
      <c r="P241" s="31">
        <v>0</v>
      </c>
    </row>
    <row r="242" spans="2:16" ht="16.8">
      <c r="B242" s="215" t="s">
        <v>185</v>
      </c>
      <c r="C242" s="201"/>
      <c r="D242" s="201" t="s">
        <v>136</v>
      </c>
      <c r="E242" s="201" t="s">
        <v>177</v>
      </c>
      <c r="F242" s="201" t="s">
        <v>175</v>
      </c>
      <c r="G242" s="202">
        <v>6.5152265000000001E-2</v>
      </c>
      <c r="H242" s="202">
        <v>6.5152265000000001E-2</v>
      </c>
      <c r="I242" s="202">
        <v>6.5152265000000001E-2</v>
      </c>
      <c r="J242" s="202">
        <v>6.5152265000000001E-2</v>
      </c>
      <c r="K242" s="202">
        <v>6.5152265000000001E-2</v>
      </c>
      <c r="L242" s="31">
        <v>0.76309945154149661</v>
      </c>
      <c r="M242" s="31">
        <v>0.68985872383336655</v>
      </c>
      <c r="N242" s="31">
        <v>0.61049349067072778</v>
      </c>
      <c r="O242" s="31">
        <v>0</v>
      </c>
      <c r="P242" s="31">
        <v>0</v>
      </c>
    </row>
    <row r="243" spans="2:16" ht="16.8">
      <c r="B243" s="215" t="s">
        <v>185</v>
      </c>
      <c r="C243" s="201"/>
      <c r="D243" s="201" t="s">
        <v>136</v>
      </c>
      <c r="E243" s="201" t="s">
        <v>178</v>
      </c>
      <c r="F243" s="201" t="s">
        <v>113</v>
      </c>
      <c r="G243" s="202">
        <v>5.9536500000000004E-4</v>
      </c>
      <c r="H243" s="202">
        <v>5.9536500000000004E-4</v>
      </c>
      <c r="I243" s="202">
        <v>5.9536500000000004E-4</v>
      </c>
      <c r="J243" s="202">
        <v>5.9536500000000004E-4</v>
      </c>
      <c r="K243" s="202">
        <v>5.9536500000000004E-4</v>
      </c>
      <c r="L243" s="31">
        <v>6.9732449818437348E-3</v>
      </c>
      <c r="M243" s="31">
        <v>6.3039671623857175E-3</v>
      </c>
      <c r="N243" s="31">
        <v>5.5787232734453339E-3</v>
      </c>
      <c r="O243" s="31">
        <v>0</v>
      </c>
      <c r="P243" s="31">
        <v>0</v>
      </c>
    </row>
    <row r="244" spans="2:16" ht="16.8">
      <c r="B244" s="215" t="s">
        <v>185</v>
      </c>
      <c r="C244" s="201"/>
      <c r="D244" s="201" t="s">
        <v>136</v>
      </c>
      <c r="E244" s="201" t="s">
        <v>179</v>
      </c>
      <c r="F244" s="201" t="s">
        <v>113</v>
      </c>
      <c r="G244" s="202">
        <v>1.0652932E-2</v>
      </c>
      <c r="H244" s="202">
        <v>1.0652932E-2</v>
      </c>
      <c r="I244" s="202">
        <v>1.0652932E-2</v>
      </c>
      <c r="J244" s="202">
        <v>1.0652932E-2</v>
      </c>
      <c r="K244" s="202">
        <v>1.0652932E-2</v>
      </c>
      <c r="L244" s="31">
        <v>0.12477304613291432</v>
      </c>
      <c r="M244" s="31">
        <v>0.11279758385381741</v>
      </c>
      <c r="N244" s="31">
        <v>9.9820714484107301E-2</v>
      </c>
      <c r="O244" s="31">
        <v>0</v>
      </c>
      <c r="P244" s="31">
        <v>0</v>
      </c>
    </row>
    <row r="245" spans="2:16" ht="16.8">
      <c r="B245" s="215" t="s">
        <v>185</v>
      </c>
      <c r="C245" s="205"/>
      <c r="D245" s="205" t="s">
        <v>136</v>
      </c>
      <c r="E245" s="205" t="s">
        <v>180</v>
      </c>
      <c r="F245" s="201" t="s">
        <v>175</v>
      </c>
      <c r="G245" s="202">
        <v>9.2333769999999992E-3</v>
      </c>
      <c r="H245" s="202">
        <v>9.2333769999999992E-3</v>
      </c>
      <c r="I245" s="202">
        <v>9.2333769999999992E-3</v>
      </c>
      <c r="J245" s="202">
        <v>9.2333769999999992E-3</v>
      </c>
      <c r="K245" s="202">
        <v>9.2333769999999992E-3</v>
      </c>
      <c r="L245" s="31">
        <v>0.10814643089654472</v>
      </c>
      <c r="M245" s="31">
        <v>9.7766757209321237E-2</v>
      </c>
      <c r="N245" s="31">
        <v>8.6519118796695882E-2</v>
      </c>
      <c r="O245" s="31">
        <v>0</v>
      </c>
      <c r="P245" s="31">
        <v>0</v>
      </c>
    </row>
    <row r="246" spans="2:16" ht="16.8">
      <c r="B246" s="203" t="s">
        <v>186</v>
      </c>
      <c r="C246" s="201"/>
      <c r="D246" s="201" t="s">
        <v>136</v>
      </c>
      <c r="E246" s="201" t="s">
        <v>174</v>
      </c>
      <c r="F246" s="201" t="s">
        <v>175</v>
      </c>
      <c r="G246" s="202">
        <v>0.35790195299999999</v>
      </c>
      <c r="H246" s="202">
        <v>0.35790195299999999</v>
      </c>
      <c r="I246" s="202">
        <v>0.35790195299999999</v>
      </c>
      <c r="J246" s="202">
        <v>0.35790195299999999</v>
      </c>
      <c r="K246" s="202">
        <v>0.35790195299999999</v>
      </c>
      <c r="L246" s="31">
        <v>39.954049301787769</v>
      </c>
      <c r="M246" s="31">
        <v>26.007551709299733</v>
      </c>
      <c r="N246" s="31">
        <v>25.548736819407473</v>
      </c>
      <c r="O246" s="31">
        <v>11.270661454676299</v>
      </c>
      <c r="P246" s="31">
        <v>17.555364802689109</v>
      </c>
    </row>
    <row r="247" spans="2:16" ht="16.8">
      <c r="B247" s="203" t="s">
        <v>186</v>
      </c>
      <c r="C247" s="201"/>
      <c r="D247" s="201" t="s">
        <v>136</v>
      </c>
      <c r="E247" s="201" t="s">
        <v>176</v>
      </c>
      <c r="F247" s="201" t="s">
        <v>175</v>
      </c>
      <c r="G247" s="202">
        <v>0.55646410800000001</v>
      </c>
      <c r="H247" s="202">
        <v>0.55646410800000001</v>
      </c>
      <c r="I247" s="202">
        <v>0.55646410800000001</v>
      </c>
      <c r="J247" s="202">
        <v>0.55646410800000001</v>
      </c>
      <c r="K247" s="202">
        <v>0.55646410800000001</v>
      </c>
      <c r="L247" s="31">
        <v>62.12034949612962</v>
      </c>
      <c r="M247" s="31">
        <v>40.436407071462256</v>
      </c>
      <c r="N247" s="31">
        <v>39.723044050386441</v>
      </c>
      <c r="O247" s="31">
        <v>17.523566217998336</v>
      </c>
      <c r="P247" s="31">
        <v>27.294990523683985</v>
      </c>
    </row>
    <row r="248" spans="2:16" ht="16.8">
      <c r="B248" s="203" t="s">
        <v>186</v>
      </c>
      <c r="C248" s="201"/>
      <c r="D248" s="201" t="s">
        <v>136</v>
      </c>
      <c r="E248" s="201" t="s">
        <v>177</v>
      </c>
      <c r="F248" s="201" t="s">
        <v>175</v>
      </c>
      <c r="G248" s="202">
        <v>6.5152265000000001E-2</v>
      </c>
      <c r="H248" s="202">
        <v>6.5152265000000001E-2</v>
      </c>
      <c r="I248" s="202">
        <v>6.5152265000000001E-2</v>
      </c>
      <c r="J248" s="202">
        <v>6.5152265000000001E-2</v>
      </c>
      <c r="K248" s="202">
        <v>6.5152265000000001E-2</v>
      </c>
      <c r="L248" s="31">
        <v>7.2732120797707465</v>
      </c>
      <c r="M248" s="31">
        <v>4.7343997057358864</v>
      </c>
      <c r="N248" s="31">
        <v>4.6508773079349277</v>
      </c>
      <c r="O248" s="31">
        <v>2.0517047075749142</v>
      </c>
      <c r="P248" s="31">
        <v>3.1957684785153253</v>
      </c>
    </row>
    <row r="249" spans="2:16" ht="16.8">
      <c r="B249" s="203" t="s">
        <v>186</v>
      </c>
      <c r="C249" s="201"/>
      <c r="D249" s="201" t="s">
        <v>136</v>
      </c>
      <c r="E249" s="201" t="s">
        <v>178</v>
      </c>
      <c r="F249" s="201" t="s">
        <v>113</v>
      </c>
      <c r="G249" s="202">
        <v>5.9536500000000004E-4</v>
      </c>
      <c r="H249" s="202">
        <v>5.9536500000000004E-4</v>
      </c>
      <c r="I249" s="202">
        <v>5.9536500000000004E-4</v>
      </c>
      <c r="J249" s="202">
        <v>5.9536500000000004E-4</v>
      </c>
      <c r="K249" s="202">
        <v>5.9536500000000004E-4</v>
      </c>
      <c r="L249" s="31">
        <v>6.6463014138843993E-2</v>
      </c>
      <c r="M249" s="31">
        <v>4.326320628769309E-2</v>
      </c>
      <c r="N249" s="31">
        <v>4.2499973998427809E-2</v>
      </c>
      <c r="O249" s="31">
        <v>1.8748591061651332E-2</v>
      </c>
      <c r="P249" s="31">
        <v>2.9203109058622549E-2</v>
      </c>
    </row>
    <row r="250" spans="2:16" ht="16.8">
      <c r="B250" s="203" t="s">
        <v>186</v>
      </c>
      <c r="C250" s="201"/>
      <c r="D250" s="201" t="s">
        <v>136</v>
      </c>
      <c r="E250" s="201" t="s">
        <v>179</v>
      </c>
      <c r="F250" s="201" t="s">
        <v>113</v>
      </c>
      <c r="G250" s="202">
        <v>1.0652932E-2</v>
      </c>
      <c r="H250" s="202">
        <v>1.0652932E-2</v>
      </c>
      <c r="I250" s="202">
        <v>1.0652932E-2</v>
      </c>
      <c r="J250" s="202">
        <v>1.0652932E-2</v>
      </c>
      <c r="K250" s="202">
        <v>1.0652932E-2</v>
      </c>
      <c r="L250" s="31">
        <v>1.1892300859743916</v>
      </c>
      <c r="M250" s="31">
        <v>0.77411335010416615</v>
      </c>
      <c r="N250" s="31">
        <v>0.76045675007267732</v>
      </c>
      <c r="O250" s="31">
        <v>0.33547061999878969</v>
      </c>
      <c r="P250" s="31">
        <v>0.52253447043425461</v>
      </c>
    </row>
    <row r="251" spans="2:16" ht="16.8">
      <c r="B251" s="203" t="s">
        <v>186</v>
      </c>
      <c r="C251" s="201"/>
      <c r="D251" s="201" t="s">
        <v>136</v>
      </c>
      <c r="E251" s="201" t="s">
        <v>180</v>
      </c>
      <c r="F251" s="201" t="s">
        <v>175</v>
      </c>
      <c r="G251" s="202">
        <v>9.2333769999999992E-3</v>
      </c>
      <c r="H251" s="202">
        <v>9.2333769999999992E-3</v>
      </c>
      <c r="I251" s="202">
        <v>9.2333769999999992E-3</v>
      </c>
      <c r="J251" s="202">
        <v>9.2333769999999992E-3</v>
      </c>
      <c r="K251" s="202">
        <v>9.2333769999999992E-3</v>
      </c>
      <c r="L251" s="31">
        <v>1.0307593931458465</v>
      </c>
      <c r="M251" s="31">
        <v>0.67095898126870179</v>
      </c>
      <c r="N251" s="31">
        <v>0.65912218961087954</v>
      </c>
      <c r="O251" s="31">
        <v>0.29076752830794045</v>
      </c>
      <c r="P251" s="31">
        <v>0.45290421087967392</v>
      </c>
    </row>
    <row r="252" spans="2:16" ht="16.8">
      <c r="B252" s="199" t="s">
        <v>187</v>
      </c>
      <c r="C252" s="200"/>
      <c r="D252" s="200" t="s">
        <v>136</v>
      </c>
      <c r="E252" s="200" t="s">
        <v>174</v>
      </c>
      <c r="F252" s="201" t="s">
        <v>175</v>
      </c>
      <c r="G252" s="202">
        <v>0.35790195299999999</v>
      </c>
      <c r="H252" s="202">
        <v>0.35790195299999999</v>
      </c>
      <c r="I252" s="202">
        <v>0.35790195299999999</v>
      </c>
      <c r="J252" s="202">
        <v>0.35790195299999999</v>
      </c>
      <c r="K252" s="202">
        <v>0.35790195299999999</v>
      </c>
      <c r="L252" s="31">
        <v>5.2837029029197531</v>
      </c>
      <c r="M252" s="31">
        <v>1.9114536500776262</v>
      </c>
      <c r="N252" s="31">
        <v>1.0409058836419098</v>
      </c>
      <c r="O252" s="31">
        <v>0.50434698923423371</v>
      </c>
      <c r="P252" s="31">
        <v>0.28343214396688826</v>
      </c>
    </row>
    <row r="253" spans="2:16" ht="16.8">
      <c r="B253" s="203" t="s">
        <v>187</v>
      </c>
      <c r="C253" s="201"/>
      <c r="D253" s="201" t="s">
        <v>136</v>
      </c>
      <c r="E253" s="201" t="s">
        <v>176</v>
      </c>
      <c r="F253" s="201" t="s">
        <v>175</v>
      </c>
      <c r="G253" s="202">
        <v>0.55646410800000001</v>
      </c>
      <c r="H253" s="202">
        <v>0.55646410800000001</v>
      </c>
      <c r="I253" s="202">
        <v>0.55646410800000001</v>
      </c>
      <c r="J253" s="202">
        <v>0.55646410800000001</v>
      </c>
      <c r="K253" s="202">
        <v>0.55646410800000001</v>
      </c>
      <c r="L253" s="31">
        <v>8.2150739837126601</v>
      </c>
      <c r="M253" s="31">
        <v>2.971918262691879</v>
      </c>
      <c r="N253" s="31">
        <v>1.6183950917215228</v>
      </c>
      <c r="O253" s="31">
        <v>0.784156093964409</v>
      </c>
      <c r="P253" s="31">
        <v>0.44067883354372767</v>
      </c>
    </row>
    <row r="254" spans="2:16" ht="16.8">
      <c r="B254" s="203" t="s">
        <v>187</v>
      </c>
      <c r="C254" s="201"/>
      <c r="D254" s="201" t="s">
        <v>136</v>
      </c>
      <c r="E254" s="201" t="s">
        <v>177</v>
      </c>
      <c r="F254" s="201" t="s">
        <v>175</v>
      </c>
      <c r="G254" s="202">
        <v>6.5152265000000001E-2</v>
      </c>
      <c r="H254" s="202">
        <v>6.5152265000000001E-2</v>
      </c>
      <c r="I254" s="202">
        <v>6.5152265000000001E-2</v>
      </c>
      <c r="J254" s="202">
        <v>6.5152265000000001E-2</v>
      </c>
      <c r="K254" s="202">
        <v>6.5152265000000001E-2</v>
      </c>
      <c r="L254" s="31">
        <v>0.9618422275340226</v>
      </c>
      <c r="M254" s="31">
        <v>0.34795991947290317</v>
      </c>
      <c r="N254" s="31">
        <v>0.1894859064127456</v>
      </c>
      <c r="O254" s="31">
        <v>9.1811034891281937E-2</v>
      </c>
      <c r="P254" s="31">
        <v>5.1595823935749394E-2</v>
      </c>
    </row>
    <row r="255" spans="2:16" ht="16.8">
      <c r="B255" s="203" t="s">
        <v>187</v>
      </c>
      <c r="C255" s="201"/>
      <c r="D255" s="201" t="s">
        <v>136</v>
      </c>
      <c r="E255" s="201" t="s">
        <v>178</v>
      </c>
      <c r="F255" s="201" t="s">
        <v>113</v>
      </c>
      <c r="G255" s="202">
        <v>5.9536500000000004E-4</v>
      </c>
      <c r="H255" s="202">
        <v>5.9536500000000004E-4</v>
      </c>
      <c r="I255" s="202">
        <v>5.9536500000000004E-4</v>
      </c>
      <c r="J255" s="202">
        <v>5.9536500000000004E-4</v>
      </c>
      <c r="K255" s="202">
        <v>5.9536500000000004E-4</v>
      </c>
      <c r="L255" s="31">
        <v>8.7893674578434586E-3</v>
      </c>
      <c r="M255" s="31">
        <v>3.1796769837086252E-3</v>
      </c>
      <c r="N255" s="31">
        <v>1.7315326899444601E-3</v>
      </c>
      <c r="O255" s="31">
        <v>8.3897431329590878E-4</v>
      </c>
      <c r="P255" s="31">
        <v>4.7148549198569595E-4</v>
      </c>
    </row>
    <row r="256" spans="2:16" ht="16.8">
      <c r="B256" s="203" t="s">
        <v>187</v>
      </c>
      <c r="C256" s="201"/>
      <c r="D256" s="201" t="s">
        <v>136</v>
      </c>
      <c r="E256" s="201" t="s">
        <v>179</v>
      </c>
      <c r="F256" s="201" t="s">
        <v>113</v>
      </c>
      <c r="G256" s="202">
        <v>1.0652932E-2</v>
      </c>
      <c r="H256" s="202">
        <v>1.0652932E-2</v>
      </c>
      <c r="I256" s="202">
        <v>1.0652932E-2</v>
      </c>
      <c r="J256" s="202">
        <v>1.0652932E-2</v>
      </c>
      <c r="K256" s="202">
        <v>1.0652932E-2</v>
      </c>
      <c r="L256" s="31">
        <v>0.15726912709248819</v>
      </c>
      <c r="M256" s="31">
        <v>5.6894313050671587E-2</v>
      </c>
      <c r="N256" s="31">
        <v>3.0982506532556357E-2</v>
      </c>
      <c r="O256" s="31">
        <v>1.5011860470951452E-2</v>
      </c>
      <c r="P256" s="31">
        <v>8.4363422188240226E-3</v>
      </c>
    </row>
    <row r="257" spans="2:16" ht="16.8">
      <c r="B257" s="204" t="s">
        <v>187</v>
      </c>
      <c r="C257" s="205"/>
      <c r="D257" s="205" t="s">
        <v>136</v>
      </c>
      <c r="E257" s="205" t="s">
        <v>180</v>
      </c>
      <c r="F257" s="201" t="s">
        <v>175</v>
      </c>
      <c r="G257" s="202">
        <v>9.2333769999999992E-3</v>
      </c>
      <c r="H257" s="202">
        <v>9.2333769999999992E-3</v>
      </c>
      <c r="I257" s="202">
        <v>9.2333769999999992E-3</v>
      </c>
      <c r="J257" s="202">
        <v>9.2333769999999992E-3</v>
      </c>
      <c r="K257" s="202">
        <v>9.2333769999999992E-3</v>
      </c>
      <c r="L257" s="31">
        <v>0.1363122510221465</v>
      </c>
      <c r="M257" s="31">
        <v>4.9312869128693475E-2</v>
      </c>
      <c r="N257" s="31">
        <v>2.6853936852319679E-2</v>
      </c>
      <c r="O257" s="31">
        <v>1.3011457052358195E-2</v>
      </c>
      <c r="P257" s="31">
        <v>7.3121585876469199E-3</v>
      </c>
    </row>
    <row r="258" spans="2:16" ht="16.8" hidden="1">
      <c r="B258" s="199" t="s">
        <v>188</v>
      </c>
      <c r="C258" s="200"/>
      <c r="D258" s="200" t="s">
        <v>136</v>
      </c>
      <c r="E258" s="200" t="s">
        <v>174</v>
      </c>
      <c r="F258" s="201" t="s">
        <v>175</v>
      </c>
      <c r="G258" s="202">
        <v>0.35790195299999999</v>
      </c>
      <c r="H258" s="202">
        <v>0.35790195299999999</v>
      </c>
      <c r="I258" s="202">
        <v>0.35790195299999999</v>
      </c>
      <c r="J258" s="202">
        <v>0.35790195299999999</v>
      </c>
      <c r="K258" s="202">
        <v>0.35790195299999999</v>
      </c>
      <c r="L258" s="31">
        <v>0</v>
      </c>
      <c r="M258" s="31">
        <v>0</v>
      </c>
      <c r="N258" s="31">
        <v>0</v>
      </c>
      <c r="O258" s="31">
        <v>0</v>
      </c>
      <c r="P258" s="31">
        <v>0</v>
      </c>
    </row>
    <row r="259" spans="2:16" ht="16.8" hidden="1">
      <c r="B259" s="203" t="s">
        <v>188</v>
      </c>
      <c r="C259" s="201"/>
      <c r="D259" s="201" t="s">
        <v>136</v>
      </c>
      <c r="E259" s="201" t="s">
        <v>176</v>
      </c>
      <c r="F259" s="201" t="s">
        <v>175</v>
      </c>
      <c r="G259" s="202">
        <v>0.55646410800000001</v>
      </c>
      <c r="H259" s="202">
        <v>0.55646410800000001</v>
      </c>
      <c r="I259" s="202">
        <v>0.55646410800000001</v>
      </c>
      <c r="J259" s="202">
        <v>0.55646410800000001</v>
      </c>
      <c r="K259" s="202">
        <v>0.55646410800000001</v>
      </c>
      <c r="L259" s="31">
        <v>0</v>
      </c>
      <c r="M259" s="31">
        <v>0</v>
      </c>
      <c r="N259" s="31">
        <v>0</v>
      </c>
      <c r="O259" s="31">
        <v>0</v>
      </c>
      <c r="P259" s="31">
        <v>0</v>
      </c>
    </row>
    <row r="260" spans="2:16" ht="16.8" hidden="1">
      <c r="B260" s="203" t="s">
        <v>188</v>
      </c>
      <c r="C260" s="201"/>
      <c r="D260" s="201" t="s">
        <v>136</v>
      </c>
      <c r="E260" s="201" t="s">
        <v>177</v>
      </c>
      <c r="F260" s="201" t="s">
        <v>175</v>
      </c>
      <c r="G260" s="202">
        <v>6.5152265000000001E-2</v>
      </c>
      <c r="H260" s="202">
        <v>6.5152265000000001E-2</v>
      </c>
      <c r="I260" s="202">
        <v>6.5152265000000001E-2</v>
      </c>
      <c r="J260" s="202">
        <v>6.5152265000000001E-2</v>
      </c>
      <c r="K260" s="202">
        <v>6.5152265000000001E-2</v>
      </c>
      <c r="L260" s="31">
        <v>0</v>
      </c>
      <c r="M260" s="31">
        <v>0</v>
      </c>
      <c r="N260" s="31">
        <v>0</v>
      </c>
      <c r="O260" s="31">
        <v>0</v>
      </c>
      <c r="P260" s="31">
        <v>0</v>
      </c>
    </row>
    <row r="261" spans="2:16" ht="16.8" hidden="1">
      <c r="B261" s="203" t="s">
        <v>188</v>
      </c>
      <c r="C261" s="201"/>
      <c r="D261" s="201" t="s">
        <v>136</v>
      </c>
      <c r="E261" s="201" t="s">
        <v>178</v>
      </c>
      <c r="F261" s="201" t="s">
        <v>113</v>
      </c>
      <c r="G261" s="202">
        <v>5.9536500000000004E-4</v>
      </c>
      <c r="H261" s="202">
        <v>5.9536500000000004E-4</v>
      </c>
      <c r="I261" s="202">
        <v>5.9536500000000004E-4</v>
      </c>
      <c r="J261" s="202">
        <v>5.9536500000000004E-4</v>
      </c>
      <c r="K261" s="202">
        <v>5.9536500000000004E-4</v>
      </c>
      <c r="L261" s="31">
        <v>0</v>
      </c>
      <c r="M261" s="31">
        <v>0</v>
      </c>
      <c r="N261" s="31">
        <v>0</v>
      </c>
      <c r="O261" s="31">
        <v>0</v>
      </c>
      <c r="P261" s="31">
        <v>0</v>
      </c>
    </row>
    <row r="262" spans="2:16" ht="16.8" hidden="1">
      <c r="B262" s="203" t="s">
        <v>188</v>
      </c>
      <c r="C262" s="201"/>
      <c r="D262" s="201" t="s">
        <v>136</v>
      </c>
      <c r="E262" s="201" t="s">
        <v>179</v>
      </c>
      <c r="F262" s="201" t="s">
        <v>113</v>
      </c>
      <c r="G262" s="202">
        <v>1.0652932E-2</v>
      </c>
      <c r="H262" s="202">
        <v>1.0652932E-2</v>
      </c>
      <c r="I262" s="202">
        <v>1.0652932E-2</v>
      </c>
      <c r="J262" s="202">
        <v>1.0652932E-2</v>
      </c>
      <c r="K262" s="202">
        <v>1.0652932E-2</v>
      </c>
      <c r="L262" s="31">
        <v>0</v>
      </c>
      <c r="M262" s="31">
        <v>0</v>
      </c>
      <c r="N262" s="31">
        <v>0</v>
      </c>
      <c r="O262" s="31">
        <v>0</v>
      </c>
      <c r="P262" s="31">
        <v>0</v>
      </c>
    </row>
    <row r="263" spans="2:16" ht="16.8" hidden="1">
      <c r="B263" s="204" t="s">
        <v>188</v>
      </c>
      <c r="C263" s="205"/>
      <c r="D263" s="205" t="s">
        <v>136</v>
      </c>
      <c r="E263" s="205" t="s">
        <v>180</v>
      </c>
      <c r="F263" s="201" t="s">
        <v>175</v>
      </c>
      <c r="G263" s="202">
        <v>9.2333769999999992E-3</v>
      </c>
      <c r="H263" s="202">
        <v>9.2333769999999992E-3</v>
      </c>
      <c r="I263" s="202">
        <v>9.2333769999999992E-3</v>
      </c>
      <c r="J263" s="202">
        <v>9.2333769999999992E-3</v>
      </c>
      <c r="K263" s="202">
        <v>9.2333769999999992E-3</v>
      </c>
      <c r="L263" s="31">
        <v>0</v>
      </c>
      <c r="M263" s="31">
        <v>0</v>
      </c>
      <c r="N263" s="31">
        <v>0</v>
      </c>
      <c r="O263" s="31">
        <v>0</v>
      </c>
      <c r="P263" s="31">
        <v>0</v>
      </c>
    </row>
    <row r="264" spans="2:16" ht="16.8">
      <c r="B264" s="199" t="s">
        <v>189</v>
      </c>
      <c r="C264" s="200"/>
      <c r="D264" s="200" t="s">
        <v>136</v>
      </c>
      <c r="E264" s="200" t="s">
        <v>174</v>
      </c>
      <c r="F264" s="201" t="s">
        <v>175</v>
      </c>
      <c r="G264" s="202">
        <v>0.35790195299999999</v>
      </c>
      <c r="H264" s="202">
        <v>0.35790195299999999</v>
      </c>
      <c r="I264" s="202">
        <v>0.35790195299999999</v>
      </c>
      <c r="J264" s="202">
        <v>0.35790195299999999</v>
      </c>
      <c r="K264" s="202">
        <v>0.35790195299999999</v>
      </c>
      <c r="L264" s="31">
        <v>1.0844429175900001</v>
      </c>
      <c r="M264" s="31">
        <v>1.57834761273</v>
      </c>
      <c r="N264" s="31">
        <v>0.75875214035999983</v>
      </c>
      <c r="O264" s="31">
        <v>2.2476242648399998</v>
      </c>
      <c r="P264" s="31">
        <v>3.1996434598200003</v>
      </c>
    </row>
    <row r="265" spans="2:16" ht="16.8">
      <c r="B265" s="203" t="s">
        <v>189</v>
      </c>
      <c r="C265" s="201"/>
      <c r="D265" s="201" t="s">
        <v>136</v>
      </c>
      <c r="E265" s="201" t="s">
        <v>176</v>
      </c>
      <c r="F265" s="201" t="s">
        <v>175</v>
      </c>
      <c r="G265" s="202">
        <v>0.55646410800000001</v>
      </c>
      <c r="H265" s="202">
        <v>0.55646410800000001</v>
      </c>
      <c r="I265" s="202">
        <v>0.55646410800000001</v>
      </c>
      <c r="J265" s="202">
        <v>0.55646410800000001</v>
      </c>
      <c r="K265" s="202">
        <v>0.55646410800000001</v>
      </c>
      <c r="L265" s="31">
        <v>1.6860862472400002</v>
      </c>
      <c r="M265" s="31">
        <v>2.4540067162800003</v>
      </c>
      <c r="N265" s="31">
        <v>1.1797039089599999</v>
      </c>
      <c r="O265" s="31">
        <v>3.4945945982399995</v>
      </c>
      <c r="P265" s="31">
        <v>4.974789125520001</v>
      </c>
    </row>
    <row r="266" spans="2:16" ht="16.8">
      <c r="B266" s="203" t="s">
        <v>189</v>
      </c>
      <c r="C266" s="201"/>
      <c r="D266" s="201" t="s">
        <v>136</v>
      </c>
      <c r="E266" s="201" t="s">
        <v>177</v>
      </c>
      <c r="F266" s="201" t="s">
        <v>175</v>
      </c>
      <c r="G266" s="202">
        <v>6.5152265000000001E-2</v>
      </c>
      <c r="H266" s="202">
        <v>6.5152265000000001E-2</v>
      </c>
      <c r="I266" s="202">
        <v>6.5152265000000001E-2</v>
      </c>
      <c r="J266" s="202">
        <v>6.5152265000000001E-2</v>
      </c>
      <c r="K266" s="202">
        <v>6.5152265000000001E-2</v>
      </c>
      <c r="L266" s="31">
        <v>0.19741136295000003</v>
      </c>
      <c r="M266" s="31">
        <v>0.28732148865000001</v>
      </c>
      <c r="N266" s="31">
        <v>0.13812280179999997</v>
      </c>
      <c r="O266" s="31">
        <v>0.40915622419999997</v>
      </c>
      <c r="P266" s="31">
        <v>0.58246124910000008</v>
      </c>
    </row>
    <row r="267" spans="2:16" ht="16.8">
      <c r="B267" s="203" t="s">
        <v>189</v>
      </c>
      <c r="C267" s="201"/>
      <c r="D267" s="201" t="s">
        <v>136</v>
      </c>
      <c r="E267" s="201" t="s">
        <v>178</v>
      </c>
      <c r="F267" s="201" t="s">
        <v>113</v>
      </c>
      <c r="G267" s="202">
        <v>5.9536500000000004E-4</v>
      </c>
      <c r="H267" s="202">
        <v>5.9536500000000004E-4</v>
      </c>
      <c r="I267" s="202">
        <v>5.9536500000000004E-4</v>
      </c>
      <c r="J267" s="202">
        <v>5.9536500000000004E-4</v>
      </c>
      <c r="K267" s="202">
        <v>5.9536500000000004E-4</v>
      </c>
      <c r="L267" s="31">
        <v>1.8039559500000002E-3</v>
      </c>
      <c r="M267" s="31">
        <v>2.6255596500000004E-3</v>
      </c>
      <c r="N267" s="31">
        <v>1.2621738E-3</v>
      </c>
      <c r="O267" s="31">
        <v>3.7388921999999998E-3</v>
      </c>
      <c r="P267" s="31">
        <v>5.3225631000000011E-3</v>
      </c>
    </row>
    <row r="268" spans="2:16" ht="16.8">
      <c r="B268" s="203" t="s">
        <v>189</v>
      </c>
      <c r="C268" s="201"/>
      <c r="D268" s="201" t="s">
        <v>136</v>
      </c>
      <c r="E268" s="201" t="s">
        <v>179</v>
      </c>
      <c r="F268" s="201" t="s">
        <v>113</v>
      </c>
      <c r="G268" s="202">
        <v>1.0652932E-2</v>
      </c>
      <c r="H268" s="202">
        <v>1.0652932E-2</v>
      </c>
      <c r="I268" s="202">
        <v>1.0652932E-2</v>
      </c>
      <c r="J268" s="202">
        <v>1.0652932E-2</v>
      </c>
      <c r="K268" s="202">
        <v>1.0652932E-2</v>
      </c>
      <c r="L268" s="31">
        <v>3.2278383960000004E-2</v>
      </c>
      <c r="M268" s="31">
        <v>4.6979430120000006E-2</v>
      </c>
      <c r="N268" s="31">
        <v>2.2584215839999998E-2</v>
      </c>
      <c r="O268" s="31">
        <v>6.6900412959999989E-2</v>
      </c>
      <c r="P268" s="31">
        <v>9.5237212080000022E-2</v>
      </c>
    </row>
    <row r="269" spans="2:16" ht="16.8">
      <c r="B269" s="204" t="s">
        <v>189</v>
      </c>
      <c r="C269" s="205"/>
      <c r="D269" s="205" t="s">
        <v>136</v>
      </c>
      <c r="E269" s="205" t="s">
        <v>180</v>
      </c>
      <c r="F269" s="201" t="s">
        <v>175</v>
      </c>
      <c r="G269" s="202">
        <v>9.2333769999999992E-3</v>
      </c>
      <c r="H269" s="202">
        <v>9.2333769999999992E-3</v>
      </c>
      <c r="I269" s="202">
        <v>9.2333769999999992E-3</v>
      </c>
      <c r="J269" s="202">
        <v>9.2333769999999992E-3</v>
      </c>
      <c r="K269" s="202">
        <v>9.2333769999999992E-3</v>
      </c>
      <c r="L269" s="31">
        <v>2.797713231E-2</v>
      </c>
      <c r="M269" s="31">
        <v>4.071919257E-2</v>
      </c>
      <c r="N269" s="31">
        <v>1.9574759239999996E-2</v>
      </c>
      <c r="O269" s="31">
        <v>5.7985607559999992E-2</v>
      </c>
      <c r="P269" s="31">
        <v>8.2546390380000001E-2</v>
      </c>
    </row>
    <row r="270" spans="2:16" ht="16.8" hidden="1">
      <c r="B270" s="199" t="s">
        <v>190</v>
      </c>
      <c r="C270" s="200"/>
      <c r="D270" s="200" t="s">
        <v>136</v>
      </c>
      <c r="E270" s="200" t="s">
        <v>174</v>
      </c>
      <c r="F270" s="201" t="s">
        <v>175</v>
      </c>
      <c r="G270" s="202">
        <v>0.35790195299999999</v>
      </c>
      <c r="H270" s="202">
        <v>0.35790195299999999</v>
      </c>
      <c r="I270" s="202">
        <v>0.35790195299999999</v>
      </c>
      <c r="J270" s="202">
        <v>0.35790195299999999</v>
      </c>
      <c r="K270" s="202">
        <v>0.35790195299999999</v>
      </c>
      <c r="L270" s="31">
        <v>0</v>
      </c>
      <c r="M270" s="31">
        <v>0</v>
      </c>
      <c r="N270" s="31">
        <v>0</v>
      </c>
      <c r="O270" s="31">
        <v>0</v>
      </c>
      <c r="P270" s="31">
        <v>0</v>
      </c>
    </row>
    <row r="271" spans="2:16" ht="16.8" hidden="1">
      <c r="B271" s="203" t="s">
        <v>190</v>
      </c>
      <c r="C271" s="201"/>
      <c r="D271" s="201" t="s">
        <v>136</v>
      </c>
      <c r="E271" s="201" t="s">
        <v>176</v>
      </c>
      <c r="F271" s="201" t="s">
        <v>175</v>
      </c>
      <c r="G271" s="202">
        <v>0.55646410800000001</v>
      </c>
      <c r="H271" s="202">
        <v>0.55646410800000001</v>
      </c>
      <c r="I271" s="202">
        <v>0.55646410800000001</v>
      </c>
      <c r="J271" s="202">
        <v>0.55646410800000001</v>
      </c>
      <c r="K271" s="202">
        <v>0.55646410800000001</v>
      </c>
      <c r="L271" s="31">
        <v>0</v>
      </c>
      <c r="M271" s="31">
        <v>0</v>
      </c>
      <c r="N271" s="31">
        <v>0</v>
      </c>
      <c r="O271" s="31">
        <v>0</v>
      </c>
      <c r="P271" s="31">
        <v>0</v>
      </c>
    </row>
    <row r="272" spans="2:16" ht="16.8" hidden="1">
      <c r="B272" s="203" t="s">
        <v>190</v>
      </c>
      <c r="C272" s="201"/>
      <c r="D272" s="201" t="s">
        <v>136</v>
      </c>
      <c r="E272" s="201" t="s">
        <v>177</v>
      </c>
      <c r="F272" s="201" t="s">
        <v>175</v>
      </c>
      <c r="G272" s="202">
        <v>6.5152265000000001E-2</v>
      </c>
      <c r="H272" s="202">
        <v>6.5152265000000001E-2</v>
      </c>
      <c r="I272" s="202">
        <v>6.5152265000000001E-2</v>
      </c>
      <c r="J272" s="202">
        <v>6.5152265000000001E-2</v>
      </c>
      <c r="K272" s="202">
        <v>6.5152265000000001E-2</v>
      </c>
      <c r="L272" s="31">
        <v>0</v>
      </c>
      <c r="M272" s="31">
        <v>0</v>
      </c>
      <c r="N272" s="31">
        <v>0</v>
      </c>
      <c r="O272" s="31">
        <v>0</v>
      </c>
      <c r="P272" s="31">
        <v>0</v>
      </c>
    </row>
    <row r="273" spans="2:16" ht="16.8" hidden="1">
      <c r="B273" s="203" t="s">
        <v>190</v>
      </c>
      <c r="C273" s="201"/>
      <c r="D273" s="201" t="s">
        <v>136</v>
      </c>
      <c r="E273" s="201" t="s">
        <v>178</v>
      </c>
      <c r="F273" s="201" t="s">
        <v>113</v>
      </c>
      <c r="G273" s="202">
        <v>5.9536500000000004E-4</v>
      </c>
      <c r="H273" s="202">
        <v>5.9536500000000004E-4</v>
      </c>
      <c r="I273" s="202">
        <v>5.9536500000000004E-4</v>
      </c>
      <c r="J273" s="202">
        <v>5.9536500000000004E-4</v>
      </c>
      <c r="K273" s="202">
        <v>5.9536500000000004E-4</v>
      </c>
      <c r="L273" s="31">
        <v>0</v>
      </c>
      <c r="M273" s="31">
        <v>0</v>
      </c>
      <c r="N273" s="31">
        <v>0</v>
      </c>
      <c r="O273" s="31">
        <v>0</v>
      </c>
      <c r="P273" s="31">
        <v>0</v>
      </c>
    </row>
    <row r="274" spans="2:16" ht="16.8" hidden="1">
      <c r="B274" s="203" t="s">
        <v>190</v>
      </c>
      <c r="C274" s="201"/>
      <c r="D274" s="201" t="s">
        <v>136</v>
      </c>
      <c r="E274" s="201" t="s">
        <v>179</v>
      </c>
      <c r="F274" s="201" t="s">
        <v>113</v>
      </c>
      <c r="G274" s="202">
        <v>1.0652932E-2</v>
      </c>
      <c r="H274" s="202">
        <v>1.0652932E-2</v>
      </c>
      <c r="I274" s="202">
        <v>1.0652932E-2</v>
      </c>
      <c r="J274" s="202">
        <v>1.0652932E-2</v>
      </c>
      <c r="K274" s="202">
        <v>1.0652932E-2</v>
      </c>
      <c r="L274" s="31">
        <v>0</v>
      </c>
      <c r="M274" s="31">
        <v>0</v>
      </c>
      <c r="N274" s="31">
        <v>0</v>
      </c>
      <c r="O274" s="31">
        <v>0</v>
      </c>
      <c r="P274" s="31">
        <v>0</v>
      </c>
    </row>
    <row r="275" spans="2:16" ht="16.8" hidden="1">
      <c r="B275" s="204" t="s">
        <v>190</v>
      </c>
      <c r="C275" s="205"/>
      <c r="D275" s="205" t="s">
        <v>136</v>
      </c>
      <c r="E275" s="205" t="s">
        <v>180</v>
      </c>
      <c r="F275" s="201" t="s">
        <v>175</v>
      </c>
      <c r="G275" s="202">
        <v>9.2333769999999992E-3</v>
      </c>
      <c r="H275" s="202">
        <v>9.2333769999999992E-3</v>
      </c>
      <c r="I275" s="202">
        <v>9.2333769999999992E-3</v>
      </c>
      <c r="J275" s="202">
        <v>9.2333769999999992E-3</v>
      </c>
      <c r="K275" s="202">
        <v>9.2333769999999992E-3</v>
      </c>
      <c r="L275" s="31">
        <v>0</v>
      </c>
      <c r="M275" s="31">
        <v>0</v>
      </c>
      <c r="N275" s="31">
        <v>0</v>
      </c>
      <c r="O275" s="31">
        <v>0</v>
      </c>
      <c r="P275" s="31">
        <v>0</v>
      </c>
    </row>
    <row r="276" spans="2:16" ht="16.8" hidden="1">
      <c r="B276" s="199" t="s">
        <v>191</v>
      </c>
      <c r="C276" s="200"/>
      <c r="D276" s="200" t="s">
        <v>136</v>
      </c>
      <c r="E276" s="200" t="s">
        <v>174</v>
      </c>
      <c r="F276" s="201" t="s">
        <v>175</v>
      </c>
      <c r="G276" s="202">
        <v>0.35790195299999999</v>
      </c>
      <c r="H276" s="202">
        <v>0.35790195299999999</v>
      </c>
      <c r="I276" s="202">
        <v>0.35790195299999999</v>
      </c>
      <c r="J276" s="202">
        <v>0.35790195299999999</v>
      </c>
      <c r="K276" s="202">
        <v>0.35790195299999999</v>
      </c>
      <c r="L276" s="31">
        <v>0</v>
      </c>
      <c r="M276" s="31">
        <v>0</v>
      </c>
      <c r="N276" s="31">
        <v>0</v>
      </c>
      <c r="O276" s="31">
        <v>0</v>
      </c>
      <c r="P276" s="31">
        <v>0</v>
      </c>
    </row>
    <row r="277" spans="2:16" ht="16.8" hidden="1">
      <c r="B277" s="203" t="s">
        <v>191</v>
      </c>
      <c r="C277" s="201"/>
      <c r="D277" s="201" t="s">
        <v>136</v>
      </c>
      <c r="E277" s="201" t="s">
        <v>176</v>
      </c>
      <c r="F277" s="201" t="s">
        <v>175</v>
      </c>
      <c r="G277" s="202">
        <v>0.55646410800000001</v>
      </c>
      <c r="H277" s="202">
        <v>0.55646410800000001</v>
      </c>
      <c r="I277" s="202">
        <v>0.55646410800000001</v>
      </c>
      <c r="J277" s="202">
        <v>0.55646410800000001</v>
      </c>
      <c r="K277" s="202">
        <v>0.55646410800000001</v>
      </c>
      <c r="L277" s="31">
        <v>0</v>
      </c>
      <c r="M277" s="31">
        <v>0</v>
      </c>
      <c r="N277" s="31">
        <v>0</v>
      </c>
      <c r="O277" s="31">
        <v>0</v>
      </c>
      <c r="P277" s="31">
        <v>0</v>
      </c>
    </row>
    <row r="278" spans="2:16" ht="16.8" hidden="1">
      <c r="B278" s="203" t="s">
        <v>191</v>
      </c>
      <c r="C278" s="201"/>
      <c r="D278" s="201" t="s">
        <v>136</v>
      </c>
      <c r="E278" s="201" t="s">
        <v>177</v>
      </c>
      <c r="F278" s="201" t="s">
        <v>175</v>
      </c>
      <c r="G278" s="202">
        <v>6.5152265000000001E-2</v>
      </c>
      <c r="H278" s="202">
        <v>6.5152265000000001E-2</v>
      </c>
      <c r="I278" s="202">
        <v>6.5152265000000001E-2</v>
      </c>
      <c r="J278" s="202">
        <v>6.5152265000000001E-2</v>
      </c>
      <c r="K278" s="202">
        <v>6.5152265000000001E-2</v>
      </c>
      <c r="L278" s="31">
        <v>0</v>
      </c>
      <c r="M278" s="31">
        <v>0</v>
      </c>
      <c r="N278" s="31">
        <v>0</v>
      </c>
      <c r="O278" s="31">
        <v>0</v>
      </c>
      <c r="P278" s="31">
        <v>0</v>
      </c>
    </row>
    <row r="279" spans="2:16" ht="16.8" hidden="1">
      <c r="B279" s="203" t="s">
        <v>191</v>
      </c>
      <c r="C279" s="201"/>
      <c r="D279" s="201" t="s">
        <v>136</v>
      </c>
      <c r="E279" s="201" t="s">
        <v>178</v>
      </c>
      <c r="F279" s="201" t="s">
        <v>113</v>
      </c>
      <c r="G279" s="202">
        <v>5.9536500000000004E-4</v>
      </c>
      <c r="H279" s="202">
        <v>5.9536500000000004E-4</v>
      </c>
      <c r="I279" s="202">
        <v>5.9536500000000004E-4</v>
      </c>
      <c r="J279" s="202">
        <v>5.9536500000000004E-4</v>
      </c>
      <c r="K279" s="202">
        <v>5.9536500000000004E-4</v>
      </c>
      <c r="L279" s="31">
        <v>0</v>
      </c>
      <c r="M279" s="31">
        <v>0</v>
      </c>
      <c r="N279" s="31">
        <v>0</v>
      </c>
      <c r="O279" s="31">
        <v>0</v>
      </c>
      <c r="P279" s="31">
        <v>0</v>
      </c>
    </row>
    <row r="280" spans="2:16" ht="16.8" hidden="1">
      <c r="B280" s="203" t="s">
        <v>191</v>
      </c>
      <c r="C280" s="201"/>
      <c r="D280" s="201" t="s">
        <v>136</v>
      </c>
      <c r="E280" s="201" t="s">
        <v>179</v>
      </c>
      <c r="F280" s="201" t="s">
        <v>113</v>
      </c>
      <c r="G280" s="202">
        <v>1.0652932E-2</v>
      </c>
      <c r="H280" s="202">
        <v>1.0652932E-2</v>
      </c>
      <c r="I280" s="202">
        <v>1.0652932E-2</v>
      </c>
      <c r="J280" s="202">
        <v>1.0652932E-2</v>
      </c>
      <c r="K280" s="202">
        <v>1.0652932E-2</v>
      </c>
      <c r="L280" s="31">
        <v>0</v>
      </c>
      <c r="M280" s="31">
        <v>0</v>
      </c>
      <c r="N280" s="31">
        <v>0</v>
      </c>
      <c r="O280" s="31">
        <v>0</v>
      </c>
      <c r="P280" s="31">
        <v>0</v>
      </c>
    </row>
    <row r="281" spans="2:16" ht="16.8" hidden="1">
      <c r="B281" s="204" t="s">
        <v>191</v>
      </c>
      <c r="C281" s="205"/>
      <c r="D281" s="205" t="s">
        <v>136</v>
      </c>
      <c r="E281" s="205" t="s">
        <v>180</v>
      </c>
      <c r="F281" s="201" t="s">
        <v>175</v>
      </c>
      <c r="G281" s="202">
        <v>9.2333769999999992E-3</v>
      </c>
      <c r="H281" s="202">
        <v>9.2333769999999992E-3</v>
      </c>
      <c r="I281" s="202">
        <v>9.2333769999999992E-3</v>
      </c>
      <c r="J281" s="202">
        <v>9.2333769999999992E-3</v>
      </c>
      <c r="K281" s="202">
        <v>9.2333769999999992E-3</v>
      </c>
      <c r="L281" s="31">
        <v>0</v>
      </c>
      <c r="M281" s="31">
        <v>0</v>
      </c>
      <c r="N281" s="31">
        <v>0</v>
      </c>
      <c r="O281" s="31">
        <v>0</v>
      </c>
      <c r="P281" s="31">
        <v>0</v>
      </c>
    </row>
    <row r="282" spans="2:16" ht="16.8">
      <c r="B282" s="203" t="s">
        <v>192</v>
      </c>
      <c r="C282" s="201"/>
      <c r="D282" s="201" t="s">
        <v>136</v>
      </c>
      <c r="E282" s="201" t="s">
        <v>174</v>
      </c>
      <c r="F282" s="201" t="s">
        <v>175</v>
      </c>
      <c r="G282" s="202">
        <v>0.35790195299999999</v>
      </c>
      <c r="H282" s="202">
        <v>0.35790195299999999</v>
      </c>
      <c r="I282" s="202">
        <v>0.35790195299999999</v>
      </c>
      <c r="J282" s="202">
        <v>0.35790195299999999</v>
      </c>
      <c r="K282" s="202">
        <v>0.35790195299999999</v>
      </c>
      <c r="L282" s="31">
        <v>8.3501619026013678</v>
      </c>
      <c r="M282" s="31">
        <v>7.7440055023581058</v>
      </c>
      <c r="N282" s="31">
        <v>11.497621665219091</v>
      </c>
      <c r="O282" s="31">
        <v>2.4908789287447251</v>
      </c>
      <c r="P282" s="31">
        <v>4.4619917843677195</v>
      </c>
    </row>
    <row r="283" spans="2:16" ht="16.8">
      <c r="B283" s="203" t="s">
        <v>192</v>
      </c>
      <c r="C283" s="201"/>
      <c r="D283" s="201" t="s">
        <v>136</v>
      </c>
      <c r="E283" s="201" t="s">
        <v>176</v>
      </c>
      <c r="F283" s="201" t="s">
        <v>175</v>
      </c>
      <c r="G283" s="202">
        <v>0.55646410800000001</v>
      </c>
      <c r="H283" s="202">
        <v>0.55646410800000001</v>
      </c>
      <c r="I283" s="202">
        <v>0.55646410800000001</v>
      </c>
      <c r="J283" s="202">
        <v>0.55646410800000001</v>
      </c>
      <c r="K283" s="202">
        <v>0.55646410800000001</v>
      </c>
      <c r="L283" s="31">
        <v>12.982788598492652</v>
      </c>
      <c r="M283" s="31">
        <v>12.040339758125867</v>
      </c>
      <c r="N283" s="31">
        <v>17.876442781125636</v>
      </c>
      <c r="O283" s="31">
        <v>3.8728056932953621</v>
      </c>
      <c r="P283" s="31">
        <v>6.937481780635915</v>
      </c>
    </row>
    <row r="284" spans="2:16" ht="16.8">
      <c r="B284" s="203" t="s">
        <v>192</v>
      </c>
      <c r="C284" s="201"/>
      <c r="D284" s="201" t="s">
        <v>136</v>
      </c>
      <c r="E284" s="201" t="s">
        <v>177</v>
      </c>
      <c r="F284" s="201" t="s">
        <v>175</v>
      </c>
      <c r="G284" s="202">
        <v>6.5152265000000001E-2</v>
      </c>
      <c r="H284" s="202">
        <v>6.5152265000000001E-2</v>
      </c>
      <c r="I284" s="202">
        <v>6.5152265000000001E-2</v>
      </c>
      <c r="J284" s="202">
        <v>6.5152265000000001E-2</v>
      </c>
      <c r="K284" s="202">
        <v>6.5152265000000001E-2</v>
      </c>
      <c r="L284" s="31">
        <v>1.5200586543633321</v>
      </c>
      <c r="M284" s="31">
        <v>1.4097142930401765</v>
      </c>
      <c r="N284" s="31">
        <v>2.0930204133367654</v>
      </c>
      <c r="O284" s="31">
        <v>0.45343816284928867</v>
      </c>
      <c r="P284" s="31">
        <v>0.81225840967385987</v>
      </c>
    </row>
    <row r="285" spans="2:16" ht="16.8">
      <c r="B285" s="203" t="s">
        <v>192</v>
      </c>
      <c r="C285" s="201"/>
      <c r="D285" s="201" t="s">
        <v>136</v>
      </c>
      <c r="E285" s="201" t="s">
        <v>178</v>
      </c>
      <c r="F285" s="201" t="s">
        <v>113</v>
      </c>
      <c r="G285" s="202">
        <v>5.9536500000000004E-4</v>
      </c>
      <c r="H285" s="202">
        <v>5.9536500000000004E-4</v>
      </c>
      <c r="I285" s="202">
        <v>5.9536500000000004E-4</v>
      </c>
      <c r="J285" s="202">
        <v>5.9536500000000004E-4</v>
      </c>
      <c r="K285" s="202">
        <v>5.9536500000000004E-4</v>
      </c>
      <c r="L285" s="31">
        <v>1.3890380031377655E-2</v>
      </c>
      <c r="M285" s="31">
        <v>1.2882047156393791E-2</v>
      </c>
      <c r="N285" s="31">
        <v>1.9126136265350764E-2</v>
      </c>
      <c r="O285" s="31">
        <v>4.1435430038351964E-3</v>
      </c>
      <c r="P285" s="31">
        <v>7.4224622593777453E-3</v>
      </c>
    </row>
    <row r="286" spans="2:16" ht="16.8">
      <c r="B286" s="203" t="s">
        <v>192</v>
      </c>
      <c r="C286" s="201"/>
      <c r="D286" s="201" t="s">
        <v>136</v>
      </c>
      <c r="E286" s="201" t="s">
        <v>179</v>
      </c>
      <c r="F286" s="201" t="s">
        <v>113</v>
      </c>
      <c r="G286" s="202">
        <v>1.0652932E-2</v>
      </c>
      <c r="H286" s="202">
        <v>1.0652932E-2</v>
      </c>
      <c r="I286" s="202">
        <v>1.0652932E-2</v>
      </c>
      <c r="J286" s="202">
        <v>1.0652932E-2</v>
      </c>
      <c r="K286" s="202">
        <v>1.0652932E-2</v>
      </c>
      <c r="L286" s="31">
        <v>0.2485421110216825</v>
      </c>
      <c r="M286" s="31">
        <v>0.2304998990163285</v>
      </c>
      <c r="N286" s="31">
        <v>0.3422260782167505</v>
      </c>
      <c r="O286" s="31">
        <v>7.4140874688522318E-2</v>
      </c>
      <c r="P286" s="31">
        <v>0.13281094071992389</v>
      </c>
    </row>
    <row r="287" spans="2:16" ht="16.8">
      <c r="B287" s="203" t="s">
        <v>192</v>
      </c>
      <c r="C287" s="201"/>
      <c r="D287" s="201" t="s">
        <v>136</v>
      </c>
      <c r="E287" s="201" t="s">
        <v>180</v>
      </c>
      <c r="F287" s="201" t="s">
        <v>175</v>
      </c>
      <c r="G287" s="202">
        <v>9.2333769999999992E-3</v>
      </c>
      <c r="H287" s="202">
        <v>9.2333769999999992E-3</v>
      </c>
      <c r="I287" s="202">
        <v>9.2333769999999992E-3</v>
      </c>
      <c r="J287" s="202">
        <v>9.2333769999999992E-3</v>
      </c>
      <c r="K287" s="202">
        <v>9.2333769999999992E-3</v>
      </c>
      <c r="L287" s="31">
        <v>0.2154226659326324</v>
      </c>
      <c r="M287" s="31">
        <v>0.19978466642607781</v>
      </c>
      <c r="N287" s="31">
        <v>0.2966227888628919</v>
      </c>
      <c r="O287" s="31">
        <v>6.4261242548894898E-2</v>
      </c>
      <c r="P287" s="31">
        <v>0.11511323693718391</v>
      </c>
    </row>
    <row r="288" spans="2:16" ht="16.8">
      <c r="B288" s="199" t="s">
        <v>193</v>
      </c>
      <c r="C288" s="200"/>
      <c r="D288" s="200" t="s">
        <v>136</v>
      </c>
      <c r="E288" s="200" t="s">
        <v>174</v>
      </c>
      <c r="F288" s="201" t="s">
        <v>175</v>
      </c>
      <c r="G288" s="202">
        <v>0.35790195299999999</v>
      </c>
      <c r="H288" s="202">
        <v>0.35790195299999999</v>
      </c>
      <c r="I288" s="202">
        <v>0.35790195299999999</v>
      </c>
      <c r="J288" s="202">
        <v>0.35790195299999999</v>
      </c>
      <c r="K288" s="202">
        <v>0.35790195299999999</v>
      </c>
      <c r="L288" s="31">
        <v>2.50504857078041</v>
      </c>
      <c r="M288" s="31">
        <v>2.4761696606305548</v>
      </c>
      <c r="N288" s="31">
        <v>2.4475758996918451</v>
      </c>
      <c r="O288" s="31">
        <v>2.419266159543314</v>
      </c>
      <c r="P288" s="31">
        <v>2.391012149278426</v>
      </c>
    </row>
    <row r="289" spans="2:16" ht="16.8">
      <c r="B289" s="203" t="s">
        <v>193</v>
      </c>
      <c r="C289" s="201"/>
      <c r="D289" s="201" t="s">
        <v>136</v>
      </c>
      <c r="E289" s="201" t="s">
        <v>176</v>
      </c>
      <c r="F289" s="201" t="s">
        <v>175</v>
      </c>
      <c r="G289" s="202">
        <v>0.55646410800000001</v>
      </c>
      <c r="H289" s="202">
        <v>0.55646410800000001</v>
      </c>
      <c r="I289" s="202">
        <v>0.55646410800000001</v>
      </c>
      <c r="J289" s="202">
        <v>0.55646410800000001</v>
      </c>
      <c r="K289" s="202">
        <v>0.55646410800000001</v>
      </c>
      <c r="L289" s="31">
        <v>3.8948365795477948</v>
      </c>
      <c r="M289" s="31">
        <v>3.8499357992032093</v>
      </c>
      <c r="N289" s="31">
        <v>3.8054783673793477</v>
      </c>
      <c r="O289" s="31">
        <v>3.7614625296131203</v>
      </c>
      <c r="P289" s="31">
        <v>3.7175333403821416</v>
      </c>
    </row>
    <row r="290" spans="2:16" ht="16.8">
      <c r="B290" s="203" t="s">
        <v>193</v>
      </c>
      <c r="C290" s="201"/>
      <c r="D290" s="201" t="s">
        <v>136</v>
      </c>
      <c r="E290" s="201" t="s">
        <v>177</v>
      </c>
      <c r="F290" s="201" t="s">
        <v>175</v>
      </c>
      <c r="G290" s="202">
        <v>6.5152265000000001E-2</v>
      </c>
      <c r="H290" s="202">
        <v>6.5152265000000001E-2</v>
      </c>
      <c r="I290" s="202">
        <v>6.5152265000000001E-2</v>
      </c>
      <c r="J290" s="202">
        <v>6.5152265000000001E-2</v>
      </c>
      <c r="K290" s="202">
        <v>6.5152265000000001E-2</v>
      </c>
      <c r="L290" s="31">
        <v>0.45601759630899952</v>
      </c>
      <c r="M290" s="31">
        <v>0.45076049616963665</v>
      </c>
      <c r="N290" s="31">
        <v>0.44555530442812785</v>
      </c>
      <c r="O290" s="31">
        <v>0.44040181566737158</v>
      </c>
      <c r="P290" s="31">
        <v>0.43525847194247519</v>
      </c>
    </row>
    <row r="291" spans="2:16" ht="16.8">
      <c r="B291" s="203" t="s">
        <v>193</v>
      </c>
      <c r="C291" s="201"/>
      <c r="D291" s="201" t="s">
        <v>136</v>
      </c>
      <c r="E291" s="201" t="s">
        <v>178</v>
      </c>
      <c r="F291" s="201" t="s">
        <v>113</v>
      </c>
      <c r="G291" s="202">
        <v>5.9536500000000004E-4</v>
      </c>
      <c r="H291" s="202">
        <v>5.9536500000000004E-4</v>
      </c>
      <c r="I291" s="202">
        <v>5.9536500000000004E-4</v>
      </c>
      <c r="J291" s="202">
        <v>5.9536500000000004E-4</v>
      </c>
      <c r="K291" s="202">
        <v>5.9536500000000004E-4</v>
      </c>
      <c r="L291" s="31">
        <v>4.1671140094132952E-3</v>
      </c>
      <c r="M291" s="31">
        <v>4.1190743376617184E-3</v>
      </c>
      <c r="N291" s="31">
        <v>4.0715090077198752E-3</v>
      </c>
      <c r="O291" s="31">
        <v>4.0244161424749349E-3</v>
      </c>
      <c r="P291" s="31">
        <v>3.977415983128626E-3</v>
      </c>
    </row>
    <row r="292" spans="2:16" ht="16.8">
      <c r="B292" s="203" t="s">
        <v>193</v>
      </c>
      <c r="C292" s="201"/>
      <c r="D292" s="201" t="s">
        <v>136</v>
      </c>
      <c r="E292" s="201" t="s">
        <v>179</v>
      </c>
      <c r="F292" s="201" t="s">
        <v>113</v>
      </c>
      <c r="G292" s="202">
        <v>1.0652932E-2</v>
      </c>
      <c r="H292" s="202">
        <v>1.0652932E-2</v>
      </c>
      <c r="I292" s="202">
        <v>1.0652932E-2</v>
      </c>
      <c r="J292" s="202">
        <v>1.0652932E-2</v>
      </c>
      <c r="K292" s="202">
        <v>1.0652932E-2</v>
      </c>
      <c r="L292" s="31">
        <v>7.4562633306504741E-2</v>
      </c>
      <c r="M292" s="31">
        <v>7.3703054129912446E-2</v>
      </c>
      <c r="N292" s="31">
        <v>7.2851962403949352E-2</v>
      </c>
      <c r="O292" s="31">
        <v>7.2009324541227299E-2</v>
      </c>
      <c r="P292" s="31">
        <v>7.116834547543506E-2</v>
      </c>
    </row>
    <row r="293" spans="2:16" ht="16.8">
      <c r="B293" s="204" t="s">
        <v>193</v>
      </c>
      <c r="C293" s="205"/>
      <c r="D293" s="205" t="s">
        <v>136</v>
      </c>
      <c r="E293" s="205" t="s">
        <v>180</v>
      </c>
      <c r="F293" s="201" t="s">
        <v>175</v>
      </c>
      <c r="G293" s="202">
        <v>9.2333769999999992E-3</v>
      </c>
      <c r="H293" s="202">
        <v>9.2333769999999992E-3</v>
      </c>
      <c r="I293" s="202">
        <v>9.2333769999999992E-3</v>
      </c>
      <c r="J293" s="202">
        <v>9.2333769999999992E-3</v>
      </c>
      <c r="K293" s="202">
        <v>9.2333769999999992E-3</v>
      </c>
      <c r="L293" s="31">
        <v>6.4626799779789704E-2</v>
      </c>
      <c r="M293" s="31">
        <v>6.3881763709079192E-2</v>
      </c>
      <c r="N293" s="31">
        <v>6.3144084094922462E-2</v>
      </c>
      <c r="O293" s="31">
        <v>6.2413731825614167E-2</v>
      </c>
      <c r="P293" s="31">
        <v>6.1684817310477161E-2</v>
      </c>
    </row>
    <row r="294" spans="2:16" ht="16.8">
      <c r="B294" s="203" t="s">
        <v>194</v>
      </c>
      <c r="C294" s="201"/>
      <c r="D294" s="201" t="s">
        <v>136</v>
      </c>
      <c r="E294" s="201" t="s">
        <v>174</v>
      </c>
      <c r="F294" s="201" t="s">
        <v>175</v>
      </c>
      <c r="G294" s="202">
        <v>0.35790195299999999</v>
      </c>
      <c r="H294" s="202">
        <v>0.35790195299999999</v>
      </c>
      <c r="I294" s="202">
        <v>0.35790195299999999</v>
      </c>
      <c r="J294" s="202">
        <v>0.35790195299999999</v>
      </c>
      <c r="K294" s="202">
        <v>0.35790195299999999</v>
      </c>
      <c r="L294" s="31">
        <v>3.1975639285714421</v>
      </c>
      <c r="M294" s="31">
        <v>3.1607015050365304</v>
      </c>
      <c r="N294" s="31">
        <v>3.1242030596066561</v>
      </c>
      <c r="O294" s="31">
        <v>3.0880671519112726</v>
      </c>
      <c r="P294" s="31">
        <v>3.0520023805075205</v>
      </c>
    </row>
    <row r="295" spans="2:16" ht="16.8">
      <c r="B295" s="203" t="s">
        <v>194</v>
      </c>
      <c r="C295" s="201"/>
      <c r="D295" s="201" t="s">
        <v>136</v>
      </c>
      <c r="E295" s="201" t="s">
        <v>176</v>
      </c>
      <c r="F295" s="201" t="s">
        <v>175</v>
      </c>
      <c r="G295" s="202">
        <v>0.55646410800000001</v>
      </c>
      <c r="H295" s="202">
        <v>0.55646410800000001</v>
      </c>
      <c r="I295" s="202">
        <v>0.55646410800000001</v>
      </c>
      <c r="J295" s="202">
        <v>0.55646410800000001</v>
      </c>
      <c r="K295" s="202">
        <v>0.55646410800000001</v>
      </c>
      <c r="L295" s="31">
        <v>4.971555881075294</v>
      </c>
      <c r="M295" s="31">
        <v>4.9142423753535942</v>
      </c>
      <c r="N295" s="31">
        <v>4.8574947809096995</v>
      </c>
      <c r="O295" s="31">
        <v>4.8013108582629247</v>
      </c>
      <c r="P295" s="31">
        <v>4.7452375379549663</v>
      </c>
    </row>
    <row r="296" spans="2:16" ht="16.8">
      <c r="B296" s="203" t="s">
        <v>194</v>
      </c>
      <c r="C296" s="201"/>
      <c r="D296" s="201" t="s">
        <v>136</v>
      </c>
      <c r="E296" s="201" t="s">
        <v>177</v>
      </c>
      <c r="F296" s="201" t="s">
        <v>175</v>
      </c>
      <c r="G296" s="202">
        <v>6.5152265000000001E-2</v>
      </c>
      <c r="H296" s="202">
        <v>6.5152265000000001E-2</v>
      </c>
      <c r="I296" s="202">
        <v>6.5152265000000001E-2</v>
      </c>
      <c r="J296" s="202">
        <v>6.5152265000000001E-2</v>
      </c>
      <c r="K296" s="202">
        <v>6.5152265000000001E-2</v>
      </c>
      <c r="L296" s="31">
        <v>0.58208269243148747</v>
      </c>
      <c r="M296" s="31">
        <v>0.57537227812232383</v>
      </c>
      <c r="N296" s="31">
        <v>0.5687281221773709</v>
      </c>
      <c r="O296" s="31">
        <v>0.56214996239240556</v>
      </c>
      <c r="P296" s="31">
        <v>0.55558475221692016</v>
      </c>
    </row>
    <row r="297" spans="2:16" ht="16.8">
      <c r="B297" s="203" t="s">
        <v>194</v>
      </c>
      <c r="C297" s="201"/>
      <c r="D297" s="201" t="s">
        <v>136</v>
      </c>
      <c r="E297" s="201" t="s">
        <v>178</v>
      </c>
      <c r="F297" s="201" t="s">
        <v>113</v>
      </c>
      <c r="G297" s="202">
        <v>5.9536500000000004E-4</v>
      </c>
      <c r="H297" s="202">
        <v>5.9536500000000004E-4</v>
      </c>
      <c r="I297" s="202">
        <v>5.9536500000000004E-4</v>
      </c>
      <c r="J297" s="202">
        <v>5.9536500000000004E-4</v>
      </c>
      <c r="K297" s="202">
        <v>5.9536500000000004E-4</v>
      </c>
      <c r="L297" s="31">
        <v>5.3191038282317978E-3</v>
      </c>
      <c r="M297" s="31">
        <v>5.2577836912392432E-3</v>
      </c>
      <c r="N297" s="31">
        <v>5.1970690268424349E-3</v>
      </c>
      <c r="O297" s="31">
        <v>5.1369574390046843E-3</v>
      </c>
      <c r="P297" s="31">
        <v>5.0769641854143781E-3</v>
      </c>
    </row>
    <row r="298" spans="2:16" ht="16.8">
      <c r="B298" s="203" t="s">
        <v>194</v>
      </c>
      <c r="C298" s="201"/>
      <c r="D298" s="201" t="s">
        <v>136</v>
      </c>
      <c r="E298" s="201" t="s">
        <v>179</v>
      </c>
      <c r="F298" s="201" t="s">
        <v>113</v>
      </c>
      <c r="G298" s="202">
        <v>1.0652932E-2</v>
      </c>
      <c r="H298" s="202">
        <v>1.0652932E-2</v>
      </c>
      <c r="I298" s="202">
        <v>1.0652932E-2</v>
      </c>
      <c r="J298" s="202">
        <v>1.0652932E-2</v>
      </c>
      <c r="K298" s="202">
        <v>1.0652932E-2</v>
      </c>
      <c r="L298" s="31">
        <v>9.5175314946449679E-2</v>
      </c>
      <c r="M298" s="31">
        <v>9.407810693184962E-2</v>
      </c>
      <c r="N298" s="31">
        <v>9.299173270558167E-2</v>
      </c>
      <c r="O298" s="31">
        <v>9.1916149395095528E-2</v>
      </c>
      <c r="P298" s="31">
        <v>9.0842683452427936E-2</v>
      </c>
    </row>
    <row r="299" spans="2:16" ht="16.8">
      <c r="B299" s="203" t="s">
        <v>194</v>
      </c>
      <c r="C299" s="201"/>
      <c r="D299" s="201" t="s">
        <v>136</v>
      </c>
      <c r="E299" s="201" t="s">
        <v>180</v>
      </c>
      <c r="F299" s="201" t="s">
        <v>175</v>
      </c>
      <c r="G299" s="202">
        <v>9.2333769999999992E-3</v>
      </c>
      <c r="H299" s="202">
        <v>9.2333769999999992E-3</v>
      </c>
      <c r="I299" s="202">
        <v>9.2333769999999992E-3</v>
      </c>
      <c r="J299" s="202">
        <v>9.2333769999999992E-3</v>
      </c>
      <c r="K299" s="202">
        <v>9.2333769999999992E-3</v>
      </c>
      <c r="L299" s="31">
        <v>8.2492741340534664E-2</v>
      </c>
      <c r="M299" s="31">
        <v>8.1541741630199158E-2</v>
      </c>
      <c r="N299" s="31">
        <v>8.06001320532099E-2</v>
      </c>
      <c r="O299" s="31">
        <v>7.9667875449992445E-2</v>
      </c>
      <c r="P299" s="31">
        <v>7.8737454065033796E-2</v>
      </c>
    </row>
    <row r="300" spans="2:16" ht="16.8">
      <c r="B300" s="199" t="s">
        <v>195</v>
      </c>
      <c r="C300" s="200"/>
      <c r="D300" s="200" t="s">
        <v>136</v>
      </c>
      <c r="E300" s="200" t="s">
        <v>174</v>
      </c>
      <c r="F300" s="201" t="s">
        <v>175</v>
      </c>
      <c r="G300" s="202">
        <v>0.35790195299999999</v>
      </c>
      <c r="H300" s="202">
        <v>0.35790195299999999</v>
      </c>
      <c r="I300" s="202">
        <v>0.35790195299999999</v>
      </c>
      <c r="J300" s="202">
        <v>0.35790195299999999</v>
      </c>
      <c r="K300" s="202">
        <v>0.35790195299999999</v>
      </c>
      <c r="L300" s="31">
        <v>4.8392251026272781</v>
      </c>
      <c r="M300" s="31">
        <v>4.783437143637661</v>
      </c>
      <c r="N300" s="31">
        <v>4.7282000327380418</v>
      </c>
      <c r="O300" s="31">
        <v>4.6735115900572897</v>
      </c>
      <c r="P300" s="31">
        <v>4.6189308057489287</v>
      </c>
    </row>
    <row r="301" spans="2:16" ht="16.8">
      <c r="B301" s="203" t="s">
        <v>195</v>
      </c>
      <c r="C301" s="201"/>
      <c r="D301" s="201" t="s">
        <v>136</v>
      </c>
      <c r="E301" s="201" t="s">
        <v>176</v>
      </c>
      <c r="F301" s="201" t="s">
        <v>175</v>
      </c>
      <c r="G301" s="202">
        <v>0.55646410800000001</v>
      </c>
      <c r="H301" s="202">
        <v>0.55646410800000001</v>
      </c>
      <c r="I301" s="202">
        <v>0.55646410800000001</v>
      </c>
      <c r="J301" s="202">
        <v>0.55646410800000001</v>
      </c>
      <c r="K301" s="202">
        <v>0.55646410800000001</v>
      </c>
      <c r="L301" s="31">
        <v>7.5240021954970917</v>
      </c>
      <c r="M301" s="31">
        <v>7.4372633649987341</v>
      </c>
      <c r="N301" s="31">
        <v>7.3513809902656373</v>
      </c>
      <c r="O301" s="31">
        <v>7.2663516820454221</v>
      </c>
      <c r="P301" s="31">
        <v>7.1814897605065573</v>
      </c>
    </row>
    <row r="302" spans="2:16" ht="16.8">
      <c r="B302" s="203" t="s">
        <v>195</v>
      </c>
      <c r="C302" s="201"/>
      <c r="D302" s="201" t="s">
        <v>136</v>
      </c>
      <c r="E302" s="201" t="s">
        <v>177</v>
      </c>
      <c r="F302" s="201" t="s">
        <v>175</v>
      </c>
      <c r="G302" s="202">
        <v>6.5152265000000001E-2</v>
      </c>
      <c r="H302" s="202">
        <v>6.5152265000000001E-2</v>
      </c>
      <c r="I302" s="202">
        <v>6.5152265000000001E-2</v>
      </c>
      <c r="J302" s="202">
        <v>6.5152265000000001E-2</v>
      </c>
      <c r="K302" s="202">
        <v>6.5152265000000001E-2</v>
      </c>
      <c r="L302" s="31">
        <v>0.88092974525071854</v>
      </c>
      <c r="M302" s="31">
        <v>0.87077413738819121</v>
      </c>
      <c r="N302" s="31">
        <v>0.8607188055941053</v>
      </c>
      <c r="O302" s="31">
        <v>0.85076335304597772</v>
      </c>
      <c r="P302" s="31">
        <v>0.84082749856583694</v>
      </c>
    </row>
    <row r="303" spans="2:16" ht="16.8">
      <c r="B303" s="203" t="s">
        <v>195</v>
      </c>
      <c r="C303" s="201"/>
      <c r="D303" s="201" t="s">
        <v>136</v>
      </c>
      <c r="E303" s="201" t="s">
        <v>178</v>
      </c>
      <c r="F303" s="201" t="s">
        <v>113</v>
      </c>
      <c r="G303" s="202">
        <v>5.9536500000000004E-4</v>
      </c>
      <c r="H303" s="202">
        <v>5.9536500000000004E-4</v>
      </c>
      <c r="I303" s="202">
        <v>5.9536500000000004E-4</v>
      </c>
      <c r="J303" s="202">
        <v>5.9536500000000004E-4</v>
      </c>
      <c r="K303" s="202">
        <v>5.9536500000000004E-4</v>
      </c>
      <c r="L303" s="31">
        <v>8.0499847208872037E-3</v>
      </c>
      <c r="M303" s="31">
        <v>7.957182214710732E-3</v>
      </c>
      <c r="N303" s="31">
        <v>7.8652960367921899E-3</v>
      </c>
      <c r="O303" s="31">
        <v>7.7743225609457865E-3</v>
      </c>
      <c r="P303" s="31">
        <v>7.683528173328273E-3</v>
      </c>
    </row>
    <row r="304" spans="2:16" ht="16.8">
      <c r="B304" s="203" t="s">
        <v>195</v>
      </c>
      <c r="C304" s="201"/>
      <c r="D304" s="201" t="s">
        <v>136</v>
      </c>
      <c r="E304" s="201" t="s">
        <v>179</v>
      </c>
      <c r="F304" s="201" t="s">
        <v>113</v>
      </c>
      <c r="G304" s="202">
        <v>1.0652932E-2</v>
      </c>
      <c r="H304" s="202">
        <v>1.0652932E-2</v>
      </c>
      <c r="I304" s="202">
        <v>1.0652932E-2</v>
      </c>
      <c r="J304" s="202">
        <v>1.0652932E-2</v>
      </c>
      <c r="K304" s="202">
        <v>1.0652932E-2</v>
      </c>
      <c r="L304" s="31">
        <v>0.14403926974654263</v>
      </c>
      <c r="M304" s="31">
        <v>0.14237874420720537</v>
      </c>
      <c r="N304" s="31">
        <v>0.14073461463105272</v>
      </c>
      <c r="O304" s="31">
        <v>0.13910681613433998</v>
      </c>
      <c r="P304" s="31">
        <v>0.13748222208317637</v>
      </c>
    </row>
    <row r="305" spans="2:16" ht="16.8">
      <c r="B305" s="204" t="s">
        <v>195</v>
      </c>
      <c r="C305" s="205"/>
      <c r="D305" s="205" t="s">
        <v>136</v>
      </c>
      <c r="E305" s="205" t="s">
        <v>180</v>
      </c>
      <c r="F305" s="201" t="s">
        <v>175</v>
      </c>
      <c r="G305" s="202">
        <v>9.2333769999999992E-3</v>
      </c>
      <c r="H305" s="202">
        <v>9.2333769999999992E-3</v>
      </c>
      <c r="I305" s="202">
        <v>9.2333769999999992E-3</v>
      </c>
      <c r="J305" s="202">
        <v>9.2333769999999992E-3</v>
      </c>
      <c r="K305" s="202">
        <v>9.2333769999999992E-3</v>
      </c>
      <c r="L305" s="31">
        <v>0.12484533651153713</v>
      </c>
      <c r="M305" s="31">
        <v>0.12340608407635505</v>
      </c>
      <c r="N305" s="31">
        <v>0.12198104276252072</v>
      </c>
      <c r="O305" s="31">
        <v>0.12057015633236404</v>
      </c>
      <c r="P305" s="31">
        <v>0.1191620473398021</v>
      </c>
    </row>
    <row r="306" spans="2:16" ht="16.8">
      <c r="B306" s="199" t="s">
        <v>196</v>
      </c>
      <c r="C306" s="200"/>
      <c r="D306" s="200" t="s">
        <v>136</v>
      </c>
      <c r="E306" s="200" t="s">
        <v>174</v>
      </c>
      <c r="F306" s="201" t="s">
        <v>175</v>
      </c>
      <c r="G306" s="202">
        <v>0.35790195299999999</v>
      </c>
      <c r="H306" s="202">
        <v>0.35790195299999999</v>
      </c>
      <c r="I306" s="202">
        <v>0.35790195299999999</v>
      </c>
      <c r="J306" s="202">
        <v>0.35790195299999999</v>
      </c>
      <c r="K306" s="202">
        <v>0.35790195299999999</v>
      </c>
      <c r="L306" s="31">
        <v>25.623414047314359</v>
      </c>
      <c r="M306" s="31">
        <v>24.546189257533474</v>
      </c>
      <c r="N306" s="31">
        <v>25.614046243163255</v>
      </c>
      <c r="O306" s="31">
        <v>32.399336293291221</v>
      </c>
      <c r="P306" s="31">
        <v>23.951984768093254</v>
      </c>
    </row>
    <row r="307" spans="2:16" ht="16.8">
      <c r="B307" s="203" t="s">
        <v>196</v>
      </c>
      <c r="C307" s="201"/>
      <c r="D307" s="201" t="s">
        <v>136</v>
      </c>
      <c r="E307" s="201" t="s">
        <v>176</v>
      </c>
      <c r="F307" s="201" t="s">
        <v>175</v>
      </c>
      <c r="G307" s="202">
        <v>0.55646410800000001</v>
      </c>
      <c r="H307" s="202">
        <v>0.55646410800000001</v>
      </c>
      <c r="I307" s="202">
        <v>0.55646410800000001</v>
      </c>
      <c r="J307" s="202">
        <v>0.55646410800000001</v>
      </c>
      <c r="K307" s="202">
        <v>0.55646410800000001</v>
      </c>
      <c r="L307" s="31">
        <v>39.83915181863636</v>
      </c>
      <c r="M307" s="31">
        <v>38.164288279233133</v>
      </c>
      <c r="N307" s="31">
        <v>39.824586805125904</v>
      </c>
      <c r="O307" s="31">
        <v>50.374320729784692</v>
      </c>
      <c r="P307" s="31">
        <v>37.240422208052607</v>
      </c>
    </row>
    <row r="308" spans="2:16" ht="16.8">
      <c r="B308" s="203" t="s">
        <v>196</v>
      </c>
      <c r="C308" s="201"/>
      <c r="D308" s="201" t="s">
        <v>136</v>
      </c>
      <c r="E308" s="201" t="s">
        <v>177</v>
      </c>
      <c r="F308" s="201" t="s">
        <v>175</v>
      </c>
      <c r="G308" s="202">
        <v>6.5152265000000001E-2</v>
      </c>
      <c r="H308" s="202">
        <v>6.5152265000000001E-2</v>
      </c>
      <c r="I308" s="202">
        <v>6.5152265000000001E-2</v>
      </c>
      <c r="J308" s="202">
        <v>6.5152265000000001E-2</v>
      </c>
      <c r="K308" s="202">
        <v>6.5152265000000001E-2</v>
      </c>
      <c r="L308" s="31">
        <v>4.664471507411271</v>
      </c>
      <c r="M308" s="31">
        <v>4.4683741282824858</v>
      </c>
      <c r="N308" s="31">
        <v>4.6627661977492112</v>
      </c>
      <c r="O308" s="31">
        <v>5.897956483083588</v>
      </c>
      <c r="P308" s="31">
        <v>4.3602054859051727</v>
      </c>
    </row>
    <row r="309" spans="2:16" ht="16.8">
      <c r="B309" s="203" t="s">
        <v>196</v>
      </c>
      <c r="C309" s="201"/>
      <c r="D309" s="201" t="s">
        <v>136</v>
      </c>
      <c r="E309" s="201" t="s">
        <v>178</v>
      </c>
      <c r="F309" s="201" t="s">
        <v>113</v>
      </c>
      <c r="G309" s="202">
        <v>5.9536500000000004E-4</v>
      </c>
      <c r="H309" s="202">
        <v>5.9536500000000004E-4</v>
      </c>
      <c r="I309" s="202">
        <v>5.9536500000000004E-4</v>
      </c>
      <c r="J309" s="202">
        <v>5.9536500000000004E-4</v>
      </c>
      <c r="K309" s="202">
        <v>5.9536500000000004E-4</v>
      </c>
      <c r="L309" s="31">
        <v>4.2624198544899572E-2</v>
      </c>
      <c r="M309" s="31">
        <v>4.0832249851711251E-2</v>
      </c>
      <c r="N309" s="31">
        <v>4.260861533091688E-2</v>
      </c>
      <c r="O309" s="31">
        <v>5.3895852455030695E-2</v>
      </c>
      <c r="P309" s="31">
        <v>3.9843798816755385E-2</v>
      </c>
    </row>
    <row r="310" spans="2:16" ht="16.8">
      <c r="B310" s="203" t="s">
        <v>196</v>
      </c>
      <c r="C310" s="201"/>
      <c r="D310" s="201" t="s">
        <v>136</v>
      </c>
      <c r="E310" s="201" t="s">
        <v>179</v>
      </c>
      <c r="F310" s="201" t="s">
        <v>113</v>
      </c>
      <c r="G310" s="202">
        <v>1.0652932E-2</v>
      </c>
      <c r="H310" s="202">
        <v>1.0652932E-2</v>
      </c>
      <c r="I310" s="202">
        <v>1.0652932E-2</v>
      </c>
      <c r="J310" s="202">
        <v>1.0652932E-2</v>
      </c>
      <c r="K310" s="202">
        <v>1.0652932E-2</v>
      </c>
      <c r="L310" s="31">
        <v>0.76267951366525422</v>
      </c>
      <c r="M310" s="31">
        <v>0.73061597688357571</v>
      </c>
      <c r="N310" s="31">
        <v>0.7624006814885238</v>
      </c>
      <c r="O310" s="31">
        <v>0.96436446765509398</v>
      </c>
      <c r="P310" s="31">
        <v>0.71292951284770778</v>
      </c>
    </row>
    <row r="311" spans="2:16" ht="16.8">
      <c r="B311" s="204" t="s">
        <v>196</v>
      </c>
      <c r="C311" s="205"/>
      <c r="D311" s="205" t="s">
        <v>136</v>
      </c>
      <c r="E311" s="205" t="s">
        <v>180</v>
      </c>
      <c r="F311" s="201" t="s">
        <v>175</v>
      </c>
      <c r="G311" s="202">
        <v>9.2333769999999992E-3</v>
      </c>
      <c r="H311" s="202">
        <v>9.2333769999999992E-3</v>
      </c>
      <c r="I311" s="202">
        <v>9.2333769999999992E-3</v>
      </c>
      <c r="J311" s="202">
        <v>9.2333769999999992E-3</v>
      </c>
      <c r="K311" s="202">
        <v>9.2333769999999992E-3</v>
      </c>
      <c r="L311" s="31">
        <v>0.66104875914423777</v>
      </c>
      <c r="M311" s="31">
        <v>0.63325784458112933</v>
      </c>
      <c r="N311" s="31">
        <v>0.66080708271116917</v>
      </c>
      <c r="O311" s="31">
        <v>0.83585821211135003</v>
      </c>
      <c r="P311" s="31">
        <v>0.61792818789693094</v>
      </c>
    </row>
    <row r="312" spans="2:16" ht="16.8">
      <c r="B312" s="199" t="s">
        <v>197</v>
      </c>
      <c r="C312" s="200"/>
      <c r="D312" s="200" t="s">
        <v>136</v>
      </c>
      <c r="E312" s="200" t="s">
        <v>174</v>
      </c>
      <c r="F312" s="201" t="s">
        <v>175</v>
      </c>
      <c r="G312" s="202">
        <v>0.35790195299999999</v>
      </c>
      <c r="H312" s="202">
        <v>0.35790195299999999</v>
      </c>
      <c r="I312" s="202">
        <v>0.35790195299999999</v>
      </c>
      <c r="J312" s="202">
        <v>0.35790195299999999</v>
      </c>
      <c r="K312" s="202">
        <v>0.35790195299999999</v>
      </c>
      <c r="L312" s="31">
        <v>23.527437927022596</v>
      </c>
      <c r="M312" s="31">
        <v>40.239638287037934</v>
      </c>
      <c r="N312" s="31">
        <v>28.983743819486573</v>
      </c>
      <c r="O312" s="31">
        <v>19.07734553836595</v>
      </c>
      <c r="P312" s="31">
        <v>12.19677433135822</v>
      </c>
    </row>
    <row r="313" spans="2:16" ht="16.8">
      <c r="B313" s="203" t="s">
        <v>197</v>
      </c>
      <c r="C313" s="201"/>
      <c r="D313" s="201" t="s">
        <v>136</v>
      </c>
      <c r="E313" s="201" t="s">
        <v>176</v>
      </c>
      <c r="F313" s="201" t="s">
        <v>175</v>
      </c>
      <c r="G313" s="202">
        <v>0.55646410800000001</v>
      </c>
      <c r="H313" s="202">
        <v>0.55646410800000001</v>
      </c>
      <c r="I313" s="202">
        <v>0.55646410800000001</v>
      </c>
      <c r="J313" s="202">
        <v>0.55646410800000001</v>
      </c>
      <c r="K313" s="202">
        <v>0.55646410800000001</v>
      </c>
      <c r="L313" s="31">
        <v>36.580338972293895</v>
      </c>
      <c r="M313" s="31">
        <v>62.564381775360729</v>
      </c>
      <c r="N313" s="31">
        <v>45.063775192674377</v>
      </c>
      <c r="O313" s="31">
        <v>29.661358310650481</v>
      </c>
      <c r="P313" s="31">
        <v>18.963481735391785</v>
      </c>
    </row>
    <row r="314" spans="2:16" ht="16.8">
      <c r="B314" s="203" t="s">
        <v>197</v>
      </c>
      <c r="C314" s="201"/>
      <c r="D314" s="201" t="s">
        <v>136</v>
      </c>
      <c r="E314" s="201" t="s">
        <v>177</v>
      </c>
      <c r="F314" s="201" t="s">
        <v>175</v>
      </c>
      <c r="G314" s="202">
        <v>6.5152265000000001E-2</v>
      </c>
      <c r="H314" s="202">
        <v>6.5152265000000001E-2</v>
      </c>
      <c r="I314" s="202">
        <v>6.5152265000000001E-2</v>
      </c>
      <c r="J314" s="202">
        <v>6.5152265000000001E-2</v>
      </c>
      <c r="K314" s="202">
        <v>6.5152265000000001E-2</v>
      </c>
      <c r="L314" s="31">
        <v>4.2829212239376266</v>
      </c>
      <c r="M314" s="31">
        <v>7.3252005338491166</v>
      </c>
      <c r="N314" s="31">
        <v>5.2761840000892688</v>
      </c>
      <c r="O314" s="31">
        <v>3.4728289733925704</v>
      </c>
      <c r="P314" s="31">
        <v>2.2202937612409412</v>
      </c>
    </row>
    <row r="315" spans="2:16" ht="16.8">
      <c r="B315" s="203" t="s">
        <v>197</v>
      </c>
      <c r="C315" s="201"/>
      <c r="D315" s="201" t="s">
        <v>136</v>
      </c>
      <c r="E315" s="201" t="s">
        <v>178</v>
      </c>
      <c r="F315" s="201" t="s">
        <v>113</v>
      </c>
      <c r="G315" s="202">
        <v>5.9536500000000004E-4</v>
      </c>
      <c r="H315" s="202">
        <v>5.9536500000000004E-4</v>
      </c>
      <c r="I315" s="202">
        <v>5.9536500000000004E-4</v>
      </c>
      <c r="J315" s="202">
        <v>5.9536500000000004E-4</v>
      </c>
      <c r="K315" s="202">
        <v>5.9536500000000004E-4</v>
      </c>
      <c r="L315" s="31">
        <v>3.9137570957657804E-2</v>
      </c>
      <c r="M315" s="31">
        <v>6.6938087506782457E-2</v>
      </c>
      <c r="N315" s="31">
        <v>4.8214061126088982E-2</v>
      </c>
      <c r="O315" s="31">
        <v>3.1734903180171373E-2</v>
      </c>
      <c r="P315" s="31">
        <v>2.0289167155757563E-2</v>
      </c>
    </row>
    <row r="316" spans="2:16" ht="16.8">
      <c r="B316" s="203" t="s">
        <v>197</v>
      </c>
      <c r="C316" s="201"/>
      <c r="D316" s="201" t="s">
        <v>136</v>
      </c>
      <c r="E316" s="201" t="s">
        <v>179</v>
      </c>
      <c r="F316" s="201" t="s">
        <v>113</v>
      </c>
      <c r="G316" s="202">
        <v>1.0652932E-2</v>
      </c>
      <c r="H316" s="202">
        <v>1.0652932E-2</v>
      </c>
      <c r="I316" s="202">
        <v>1.0652932E-2</v>
      </c>
      <c r="J316" s="202">
        <v>1.0652932E-2</v>
      </c>
      <c r="K316" s="202">
        <v>1.0652932E-2</v>
      </c>
      <c r="L316" s="31">
        <v>0.70029289940977968</v>
      </c>
      <c r="M316" s="31">
        <v>1.1977306264557086</v>
      </c>
      <c r="N316" s="31">
        <v>0.86269954501871848</v>
      </c>
      <c r="O316" s="31">
        <v>0.56783614355050993</v>
      </c>
      <c r="P316" s="31">
        <v>0.36303631897561783</v>
      </c>
    </row>
    <row r="317" spans="2:16" ht="16.8">
      <c r="B317" s="204" t="s">
        <v>197</v>
      </c>
      <c r="C317" s="205"/>
      <c r="D317" s="205" t="s">
        <v>136</v>
      </c>
      <c r="E317" s="205" t="s">
        <v>180</v>
      </c>
      <c r="F317" s="201" t="s">
        <v>175</v>
      </c>
      <c r="G317" s="202">
        <v>9.2333769999999992E-3</v>
      </c>
      <c r="H317" s="202">
        <v>9.2333769999999992E-3</v>
      </c>
      <c r="I317" s="202">
        <v>9.2333769999999992E-3</v>
      </c>
      <c r="J317" s="202">
        <v>9.2333769999999992E-3</v>
      </c>
      <c r="K317" s="202">
        <v>9.2333769999999992E-3</v>
      </c>
      <c r="L317" s="31">
        <v>0.60697546465832808</v>
      </c>
      <c r="M317" s="31">
        <v>1.0381271952652782</v>
      </c>
      <c r="N317" s="31">
        <v>0.74774063486806253</v>
      </c>
      <c r="O317" s="31">
        <v>0.49216921572652261</v>
      </c>
      <c r="P317" s="31">
        <v>0.31465996382912548</v>
      </c>
    </row>
    <row r="318" spans="2:16" ht="16.8">
      <c r="B318" s="203" t="s">
        <v>198</v>
      </c>
      <c r="C318" s="201"/>
      <c r="D318" s="201" t="s">
        <v>136</v>
      </c>
      <c r="E318" s="201" t="s">
        <v>174</v>
      </c>
      <c r="F318" s="201" t="s">
        <v>175</v>
      </c>
      <c r="G318" s="202">
        <v>0.35790195299999999</v>
      </c>
      <c r="H318" s="202">
        <v>0.35790195299999999</v>
      </c>
      <c r="I318" s="202">
        <v>0.35790195299999999</v>
      </c>
      <c r="J318" s="202">
        <v>0.35790195299999999</v>
      </c>
      <c r="K318" s="202">
        <v>0.35790195299999999</v>
      </c>
      <c r="L318" s="31">
        <v>43.489467052020636</v>
      </c>
      <c r="M318" s="31">
        <v>44.37665704540602</v>
      </c>
      <c r="N318" s="31">
        <v>37.316644876254138</v>
      </c>
      <c r="O318" s="31">
        <v>30.21673367131994</v>
      </c>
      <c r="P318" s="31">
        <v>5.2093204576115744</v>
      </c>
    </row>
    <row r="319" spans="2:16" ht="16.8">
      <c r="B319" s="203" t="s">
        <v>198</v>
      </c>
      <c r="C319" s="201"/>
      <c r="D319" s="201" t="s">
        <v>136</v>
      </c>
      <c r="E319" s="201" t="s">
        <v>176</v>
      </c>
      <c r="F319" s="201" t="s">
        <v>175</v>
      </c>
      <c r="G319" s="202">
        <v>0.55646410800000001</v>
      </c>
      <c r="H319" s="202">
        <v>0.55646410800000001</v>
      </c>
      <c r="I319" s="202">
        <v>0.55646410800000001</v>
      </c>
      <c r="J319" s="202">
        <v>0.55646410800000001</v>
      </c>
      <c r="K319" s="202">
        <v>0.55646410800000001</v>
      </c>
      <c r="L319" s="31">
        <v>67.617198754146102</v>
      </c>
      <c r="M319" s="31">
        <v>68.996597173622504</v>
      </c>
      <c r="N319" s="31">
        <v>58.019726717215008</v>
      </c>
      <c r="O319" s="31">
        <v>46.980821446047308</v>
      </c>
      <c r="P319" s="31">
        <v>8.0994245419246891</v>
      </c>
    </row>
    <row r="320" spans="2:16" ht="16.8">
      <c r="B320" s="203" t="s">
        <v>198</v>
      </c>
      <c r="C320" s="201"/>
      <c r="D320" s="201" t="s">
        <v>136</v>
      </c>
      <c r="E320" s="201" t="s">
        <v>177</v>
      </c>
      <c r="F320" s="201" t="s">
        <v>175</v>
      </c>
      <c r="G320" s="202">
        <v>6.5152265000000001E-2</v>
      </c>
      <c r="H320" s="202">
        <v>6.5152265000000001E-2</v>
      </c>
      <c r="I320" s="202">
        <v>6.5152265000000001E-2</v>
      </c>
      <c r="J320" s="202">
        <v>6.5152265000000001E-2</v>
      </c>
      <c r="K320" s="202">
        <v>6.5152265000000001E-2</v>
      </c>
      <c r="L320" s="31">
        <v>7.9167974869419542</v>
      </c>
      <c r="M320" s="31">
        <v>8.0783010413927805</v>
      </c>
      <c r="N320" s="31">
        <v>6.793100500037232</v>
      </c>
      <c r="O320" s="31">
        <v>5.5006367612312514</v>
      </c>
      <c r="P320" s="31">
        <v>0.94830169011184628</v>
      </c>
    </row>
    <row r="321" spans="2:16" ht="16.8">
      <c r="B321" s="203" t="s">
        <v>198</v>
      </c>
      <c r="C321" s="201"/>
      <c r="D321" s="201" t="s">
        <v>136</v>
      </c>
      <c r="E321" s="201" t="s">
        <v>178</v>
      </c>
      <c r="F321" s="201" t="s">
        <v>113</v>
      </c>
      <c r="G321" s="202">
        <v>5.9536500000000004E-4</v>
      </c>
      <c r="H321" s="202">
        <v>5.9536500000000004E-4</v>
      </c>
      <c r="I321" s="202">
        <v>5.9536500000000004E-4</v>
      </c>
      <c r="J321" s="202">
        <v>5.9536500000000004E-4</v>
      </c>
      <c r="K321" s="202">
        <v>5.9536500000000004E-4</v>
      </c>
      <c r="L321" s="31">
        <v>7.2344133175004682E-2</v>
      </c>
      <c r="M321" s="31">
        <v>7.3819961585507632E-2</v>
      </c>
      <c r="N321" s="31">
        <v>6.2075727976681497E-2</v>
      </c>
      <c r="O321" s="31">
        <v>5.0265122867953163E-2</v>
      </c>
      <c r="P321" s="31">
        <v>8.6656332781897827E-3</v>
      </c>
    </row>
    <row r="322" spans="2:16" ht="16.8">
      <c r="B322" s="203" t="s">
        <v>198</v>
      </c>
      <c r="C322" s="201"/>
      <c r="D322" s="201" t="s">
        <v>136</v>
      </c>
      <c r="E322" s="201" t="s">
        <v>179</v>
      </c>
      <c r="F322" s="201" t="s">
        <v>113</v>
      </c>
      <c r="G322" s="202">
        <v>1.0652932E-2</v>
      </c>
      <c r="H322" s="202">
        <v>1.0652932E-2</v>
      </c>
      <c r="I322" s="202">
        <v>1.0652932E-2</v>
      </c>
      <c r="J322" s="202">
        <v>1.0652932E-2</v>
      </c>
      <c r="K322" s="202">
        <v>1.0652932E-2</v>
      </c>
      <c r="L322" s="31">
        <v>1.2944616013911954</v>
      </c>
      <c r="M322" s="31">
        <v>1.3208687628816356</v>
      </c>
      <c r="N322" s="31">
        <v>1.1107278879109213</v>
      </c>
      <c r="O322" s="31">
        <v>0.89939942032862186</v>
      </c>
      <c r="P322" s="31">
        <v>0.15505513768779292</v>
      </c>
    </row>
    <row r="323" spans="2:16" ht="16.8">
      <c r="B323" s="203" t="s">
        <v>198</v>
      </c>
      <c r="C323" s="201"/>
      <c r="D323" s="201" t="s">
        <v>136</v>
      </c>
      <c r="E323" s="201" t="s">
        <v>180</v>
      </c>
      <c r="F323" s="201" t="s">
        <v>175</v>
      </c>
      <c r="G323" s="202">
        <v>9.2333769999999992E-3</v>
      </c>
      <c r="H323" s="202">
        <v>9.2333769999999992E-3</v>
      </c>
      <c r="I323" s="202">
        <v>9.2333769999999992E-3</v>
      </c>
      <c r="J323" s="202">
        <v>9.2333769999999992E-3</v>
      </c>
      <c r="K323" s="202">
        <v>9.2333769999999992E-3</v>
      </c>
      <c r="L323" s="31">
        <v>1.1219682973352905</v>
      </c>
      <c r="M323" s="31">
        <v>1.1448565761247462</v>
      </c>
      <c r="N323" s="31">
        <v>0.96271799477320197</v>
      </c>
      <c r="O323" s="31">
        <v>0.77955007330147497</v>
      </c>
      <c r="P323" s="31">
        <v>0.13439328647346102</v>
      </c>
    </row>
    <row r="324" spans="2:16" ht="16.8">
      <c r="B324" s="199" t="s">
        <v>199</v>
      </c>
      <c r="C324" s="200"/>
      <c r="D324" s="200" t="s">
        <v>136</v>
      </c>
      <c r="E324" s="200" t="s">
        <v>174</v>
      </c>
      <c r="F324" s="201" t="s">
        <v>175</v>
      </c>
      <c r="G324" s="202">
        <v>0.85</v>
      </c>
      <c r="H324" s="202">
        <v>0.85</v>
      </c>
      <c r="I324" s="202">
        <v>0.85</v>
      </c>
      <c r="J324" s="202">
        <v>0.85</v>
      </c>
      <c r="K324" s="202">
        <v>0.85</v>
      </c>
      <c r="L324" s="31">
        <v>2.72</v>
      </c>
      <c r="M324" s="31">
        <v>2.72</v>
      </c>
      <c r="N324" s="31">
        <v>2.72</v>
      </c>
      <c r="O324" s="31">
        <v>2.72</v>
      </c>
      <c r="P324" s="31">
        <v>2.72</v>
      </c>
    </row>
    <row r="325" spans="2:16" ht="16.8">
      <c r="B325" s="203" t="s">
        <v>199</v>
      </c>
      <c r="C325" s="201"/>
      <c r="D325" s="201" t="s">
        <v>136</v>
      </c>
      <c r="E325" s="201" t="s">
        <v>176</v>
      </c>
      <c r="F325" s="201" t="s">
        <v>175</v>
      </c>
      <c r="G325" s="202">
        <v>0</v>
      </c>
      <c r="H325" s="202">
        <v>0</v>
      </c>
      <c r="I325" s="202">
        <v>0</v>
      </c>
      <c r="J325" s="202">
        <v>0</v>
      </c>
      <c r="K325" s="202">
        <v>0</v>
      </c>
      <c r="L325" s="31">
        <v>0</v>
      </c>
      <c r="M325" s="31">
        <v>0</v>
      </c>
      <c r="N325" s="31">
        <v>0</v>
      </c>
      <c r="O325" s="31">
        <v>0</v>
      </c>
      <c r="P325" s="31">
        <v>0</v>
      </c>
    </row>
    <row r="326" spans="2:16" ht="16.8">
      <c r="B326" s="203" t="s">
        <v>199</v>
      </c>
      <c r="C326" s="201"/>
      <c r="D326" s="201" t="s">
        <v>136</v>
      </c>
      <c r="E326" s="201" t="s">
        <v>177</v>
      </c>
      <c r="F326" s="201" t="s">
        <v>175</v>
      </c>
      <c r="G326" s="202">
        <v>0</v>
      </c>
      <c r="H326" s="202">
        <v>0</v>
      </c>
      <c r="I326" s="202">
        <v>0</v>
      </c>
      <c r="J326" s="202">
        <v>0</v>
      </c>
      <c r="K326" s="202">
        <v>0</v>
      </c>
      <c r="L326" s="31">
        <v>0</v>
      </c>
      <c r="M326" s="31">
        <v>0</v>
      </c>
      <c r="N326" s="31">
        <v>0</v>
      </c>
      <c r="O326" s="31">
        <v>0</v>
      </c>
      <c r="P326" s="31">
        <v>0</v>
      </c>
    </row>
    <row r="327" spans="2:16" ht="16.8">
      <c r="B327" s="203" t="s">
        <v>199</v>
      </c>
      <c r="C327" s="201"/>
      <c r="D327" s="201" t="s">
        <v>136</v>
      </c>
      <c r="E327" s="201" t="s">
        <v>178</v>
      </c>
      <c r="F327" s="201" t="s">
        <v>113</v>
      </c>
      <c r="G327" s="202">
        <v>0</v>
      </c>
      <c r="H327" s="202">
        <v>0</v>
      </c>
      <c r="I327" s="202">
        <v>0</v>
      </c>
      <c r="J327" s="202">
        <v>0</v>
      </c>
      <c r="K327" s="202">
        <v>0</v>
      </c>
      <c r="L327" s="31">
        <v>0</v>
      </c>
      <c r="M327" s="31">
        <v>0</v>
      </c>
      <c r="N327" s="31">
        <v>0</v>
      </c>
      <c r="O327" s="31">
        <v>0</v>
      </c>
      <c r="P327" s="31">
        <v>0</v>
      </c>
    </row>
    <row r="328" spans="2:16" ht="16.8">
      <c r="B328" s="203" t="s">
        <v>199</v>
      </c>
      <c r="C328" s="201"/>
      <c r="D328" s="201" t="s">
        <v>136</v>
      </c>
      <c r="E328" s="201" t="s">
        <v>179</v>
      </c>
      <c r="F328" s="201" t="s">
        <v>113</v>
      </c>
      <c r="G328" s="202">
        <v>0.15</v>
      </c>
      <c r="H328" s="202">
        <v>0.15</v>
      </c>
      <c r="I328" s="202">
        <v>0.15</v>
      </c>
      <c r="J328" s="202">
        <v>0.15</v>
      </c>
      <c r="K328" s="202">
        <v>0.15</v>
      </c>
      <c r="L328" s="31">
        <v>0.48</v>
      </c>
      <c r="M328" s="31">
        <v>0.48</v>
      </c>
      <c r="N328" s="31">
        <v>0.48</v>
      </c>
      <c r="O328" s="31">
        <v>0.48</v>
      </c>
      <c r="P328" s="31">
        <v>0.48</v>
      </c>
    </row>
    <row r="329" spans="2:16" ht="16.8">
      <c r="B329" s="204" t="s">
        <v>199</v>
      </c>
      <c r="C329" s="205"/>
      <c r="D329" s="205" t="s">
        <v>136</v>
      </c>
      <c r="E329" s="205" t="s">
        <v>180</v>
      </c>
      <c r="F329" s="201" t="s">
        <v>175</v>
      </c>
      <c r="G329" s="202">
        <v>0</v>
      </c>
      <c r="H329" s="202">
        <v>0</v>
      </c>
      <c r="I329" s="202">
        <v>0</v>
      </c>
      <c r="J329" s="202">
        <v>0</v>
      </c>
      <c r="K329" s="202">
        <v>0</v>
      </c>
      <c r="L329" s="31">
        <v>0</v>
      </c>
      <c r="M329" s="31">
        <v>0</v>
      </c>
      <c r="N329" s="31">
        <v>0</v>
      </c>
      <c r="O329" s="31">
        <v>0</v>
      </c>
      <c r="P329" s="31">
        <v>0</v>
      </c>
    </row>
    <row r="330" spans="2:16" ht="16.8">
      <c r="B330" s="203" t="s">
        <v>200</v>
      </c>
      <c r="C330" s="201"/>
      <c r="D330" s="201" t="s">
        <v>136</v>
      </c>
      <c r="E330" s="201" t="s">
        <v>174</v>
      </c>
      <c r="F330" s="201" t="s">
        <v>175</v>
      </c>
      <c r="G330" s="202">
        <v>0</v>
      </c>
      <c r="H330" s="202">
        <v>0</v>
      </c>
      <c r="I330" s="202">
        <v>0</v>
      </c>
      <c r="J330" s="202">
        <v>0</v>
      </c>
      <c r="K330" s="202">
        <v>0</v>
      </c>
      <c r="L330" s="31">
        <v>0</v>
      </c>
      <c r="M330" s="31">
        <v>0</v>
      </c>
      <c r="N330" s="31">
        <v>0</v>
      </c>
      <c r="O330" s="31">
        <v>0</v>
      </c>
      <c r="P330" s="31">
        <v>0</v>
      </c>
    </row>
    <row r="331" spans="2:16" ht="16.8">
      <c r="B331" s="203" t="s">
        <v>200</v>
      </c>
      <c r="C331" s="201"/>
      <c r="D331" s="201" t="s">
        <v>136</v>
      </c>
      <c r="E331" s="201" t="s">
        <v>176</v>
      </c>
      <c r="F331" s="201" t="s">
        <v>175</v>
      </c>
      <c r="G331" s="202">
        <v>0</v>
      </c>
      <c r="H331" s="202">
        <v>0</v>
      </c>
      <c r="I331" s="202">
        <v>0</v>
      </c>
      <c r="J331" s="202">
        <v>0</v>
      </c>
      <c r="K331" s="202">
        <v>0</v>
      </c>
      <c r="L331" s="31">
        <v>0</v>
      </c>
      <c r="M331" s="31">
        <v>0</v>
      </c>
      <c r="N331" s="31">
        <v>0</v>
      </c>
      <c r="O331" s="31">
        <v>0</v>
      </c>
      <c r="P331" s="31">
        <v>0</v>
      </c>
    </row>
    <row r="332" spans="2:16" ht="16.8">
      <c r="B332" s="203" t="s">
        <v>200</v>
      </c>
      <c r="C332" s="201"/>
      <c r="D332" s="201" t="s">
        <v>136</v>
      </c>
      <c r="E332" s="201" t="s">
        <v>177</v>
      </c>
      <c r="F332" s="201" t="s">
        <v>175</v>
      </c>
      <c r="G332" s="202">
        <v>0</v>
      </c>
      <c r="H332" s="202">
        <v>0</v>
      </c>
      <c r="I332" s="202">
        <v>0</v>
      </c>
      <c r="J332" s="202">
        <v>0</v>
      </c>
      <c r="K332" s="202">
        <v>0</v>
      </c>
      <c r="L332" s="31">
        <v>0</v>
      </c>
      <c r="M332" s="31">
        <v>0</v>
      </c>
      <c r="N332" s="31">
        <v>0</v>
      </c>
      <c r="O332" s="31">
        <v>0</v>
      </c>
      <c r="P332" s="31">
        <v>0</v>
      </c>
    </row>
    <row r="333" spans="2:16" ht="16.8">
      <c r="B333" s="203" t="s">
        <v>200</v>
      </c>
      <c r="C333" s="201"/>
      <c r="D333" s="201" t="s">
        <v>136</v>
      </c>
      <c r="E333" s="201" t="s">
        <v>178</v>
      </c>
      <c r="F333" s="201" t="s">
        <v>113</v>
      </c>
      <c r="G333" s="202">
        <v>0</v>
      </c>
      <c r="H333" s="202">
        <v>0</v>
      </c>
      <c r="I333" s="202">
        <v>0</v>
      </c>
      <c r="J333" s="202">
        <v>0</v>
      </c>
      <c r="K333" s="202">
        <v>0</v>
      </c>
      <c r="L333" s="31">
        <v>0</v>
      </c>
      <c r="M333" s="31">
        <v>0</v>
      </c>
      <c r="N333" s="31">
        <v>0</v>
      </c>
      <c r="O333" s="31">
        <v>0</v>
      </c>
      <c r="P333" s="31">
        <v>0</v>
      </c>
    </row>
    <row r="334" spans="2:16" ht="16.8">
      <c r="B334" s="203" t="s">
        <v>200</v>
      </c>
      <c r="C334" s="201"/>
      <c r="D334" s="201" t="s">
        <v>136</v>
      </c>
      <c r="E334" s="201" t="s">
        <v>179</v>
      </c>
      <c r="F334" s="201" t="s">
        <v>113</v>
      </c>
      <c r="G334" s="202">
        <v>0</v>
      </c>
      <c r="H334" s="202">
        <v>0</v>
      </c>
      <c r="I334" s="202">
        <v>0</v>
      </c>
      <c r="J334" s="202">
        <v>0</v>
      </c>
      <c r="K334" s="202">
        <v>0</v>
      </c>
      <c r="L334" s="31">
        <v>0</v>
      </c>
      <c r="M334" s="31">
        <v>0</v>
      </c>
      <c r="N334" s="31">
        <v>0</v>
      </c>
      <c r="O334" s="31">
        <v>0</v>
      </c>
      <c r="P334" s="31">
        <v>0</v>
      </c>
    </row>
    <row r="335" spans="2:16" ht="16.8">
      <c r="B335" s="203" t="s">
        <v>200</v>
      </c>
      <c r="C335" s="201"/>
      <c r="D335" s="201" t="s">
        <v>136</v>
      </c>
      <c r="E335" s="201" t="s">
        <v>180</v>
      </c>
      <c r="F335" s="201" t="s">
        <v>175</v>
      </c>
      <c r="G335" s="202">
        <v>0</v>
      </c>
      <c r="H335" s="202">
        <v>0</v>
      </c>
      <c r="I335" s="202">
        <v>0</v>
      </c>
      <c r="J335" s="202">
        <v>0</v>
      </c>
      <c r="K335" s="202">
        <v>0</v>
      </c>
      <c r="L335" s="31">
        <v>0</v>
      </c>
      <c r="M335" s="31">
        <v>0</v>
      </c>
      <c r="N335" s="31">
        <v>0</v>
      </c>
      <c r="O335" s="31">
        <v>0</v>
      </c>
      <c r="P335" s="31">
        <v>0</v>
      </c>
    </row>
    <row r="336" spans="2:16" ht="16.8">
      <c r="B336" s="199" t="s">
        <v>201</v>
      </c>
      <c r="C336" s="200"/>
      <c r="D336" s="200" t="s">
        <v>136</v>
      </c>
      <c r="E336" s="200" t="s">
        <v>174</v>
      </c>
      <c r="F336" s="201" t="s">
        <v>175</v>
      </c>
      <c r="G336" s="202">
        <v>0</v>
      </c>
      <c r="H336" s="202">
        <v>0</v>
      </c>
      <c r="I336" s="202">
        <v>0</v>
      </c>
      <c r="J336" s="202">
        <v>0</v>
      </c>
      <c r="K336" s="202">
        <v>0</v>
      </c>
      <c r="L336" s="31">
        <v>0</v>
      </c>
      <c r="M336" s="31">
        <v>0</v>
      </c>
      <c r="N336" s="31">
        <v>0</v>
      </c>
      <c r="O336" s="31">
        <v>0</v>
      </c>
      <c r="P336" s="31">
        <v>0</v>
      </c>
    </row>
    <row r="337" spans="2:16" ht="16.8">
      <c r="B337" s="203" t="s">
        <v>201</v>
      </c>
      <c r="C337" s="201"/>
      <c r="D337" s="201" t="s">
        <v>136</v>
      </c>
      <c r="E337" s="201" t="s">
        <v>176</v>
      </c>
      <c r="F337" s="201" t="s">
        <v>175</v>
      </c>
      <c r="G337" s="202">
        <v>0</v>
      </c>
      <c r="H337" s="202">
        <v>0</v>
      </c>
      <c r="I337" s="202">
        <v>0</v>
      </c>
      <c r="J337" s="202">
        <v>0</v>
      </c>
      <c r="K337" s="202">
        <v>0</v>
      </c>
      <c r="L337" s="31">
        <v>0</v>
      </c>
      <c r="M337" s="31">
        <v>0</v>
      </c>
      <c r="N337" s="31">
        <v>0</v>
      </c>
      <c r="O337" s="31">
        <v>0</v>
      </c>
      <c r="P337" s="31">
        <v>0</v>
      </c>
    </row>
    <row r="338" spans="2:16" ht="16.8">
      <c r="B338" s="203" t="s">
        <v>201</v>
      </c>
      <c r="C338" s="201"/>
      <c r="D338" s="201" t="s">
        <v>136</v>
      </c>
      <c r="E338" s="201" t="s">
        <v>177</v>
      </c>
      <c r="F338" s="201" t="s">
        <v>175</v>
      </c>
      <c r="G338" s="202">
        <v>0</v>
      </c>
      <c r="H338" s="202">
        <v>0</v>
      </c>
      <c r="I338" s="202">
        <v>0</v>
      </c>
      <c r="J338" s="202">
        <v>0</v>
      </c>
      <c r="K338" s="202">
        <v>0</v>
      </c>
      <c r="L338" s="31">
        <v>0</v>
      </c>
      <c r="M338" s="31">
        <v>0</v>
      </c>
      <c r="N338" s="31">
        <v>0</v>
      </c>
      <c r="O338" s="31">
        <v>0</v>
      </c>
      <c r="P338" s="31">
        <v>0</v>
      </c>
    </row>
    <row r="339" spans="2:16" ht="16.8">
      <c r="B339" s="203" t="s">
        <v>201</v>
      </c>
      <c r="C339" s="201"/>
      <c r="D339" s="201" t="s">
        <v>136</v>
      </c>
      <c r="E339" s="201" t="s">
        <v>178</v>
      </c>
      <c r="F339" s="201" t="s">
        <v>113</v>
      </c>
      <c r="G339" s="202">
        <v>0</v>
      </c>
      <c r="H339" s="202">
        <v>0</v>
      </c>
      <c r="I339" s="202">
        <v>0</v>
      </c>
      <c r="J339" s="202">
        <v>0</v>
      </c>
      <c r="K339" s="202">
        <v>0</v>
      </c>
      <c r="L339" s="31">
        <v>0</v>
      </c>
      <c r="M339" s="31">
        <v>0</v>
      </c>
      <c r="N339" s="31">
        <v>0</v>
      </c>
      <c r="O339" s="31">
        <v>0</v>
      </c>
      <c r="P339" s="31">
        <v>0</v>
      </c>
    </row>
    <row r="340" spans="2:16" ht="16.8">
      <c r="B340" s="203" t="s">
        <v>201</v>
      </c>
      <c r="C340" s="201"/>
      <c r="D340" s="201" t="s">
        <v>136</v>
      </c>
      <c r="E340" s="201" t="s">
        <v>179</v>
      </c>
      <c r="F340" s="201" t="s">
        <v>113</v>
      </c>
      <c r="G340" s="202">
        <v>0</v>
      </c>
      <c r="H340" s="202">
        <v>0</v>
      </c>
      <c r="I340" s="202">
        <v>0</v>
      </c>
      <c r="J340" s="202">
        <v>0</v>
      </c>
      <c r="K340" s="202">
        <v>0</v>
      </c>
      <c r="L340" s="31">
        <v>0</v>
      </c>
      <c r="M340" s="31">
        <v>0</v>
      </c>
      <c r="N340" s="31">
        <v>0</v>
      </c>
      <c r="O340" s="31">
        <v>0</v>
      </c>
      <c r="P340" s="31">
        <v>0</v>
      </c>
    </row>
    <row r="341" spans="2:16" ht="16.8">
      <c r="B341" s="204" t="s">
        <v>201</v>
      </c>
      <c r="C341" s="205"/>
      <c r="D341" s="205" t="s">
        <v>136</v>
      </c>
      <c r="E341" s="205" t="s">
        <v>180</v>
      </c>
      <c r="F341" s="201" t="s">
        <v>175</v>
      </c>
      <c r="G341" s="202">
        <v>0</v>
      </c>
      <c r="H341" s="202">
        <v>0</v>
      </c>
      <c r="I341" s="202">
        <v>0</v>
      </c>
      <c r="J341" s="202">
        <v>0</v>
      </c>
      <c r="K341" s="202">
        <v>0</v>
      </c>
      <c r="L341" s="31">
        <v>0</v>
      </c>
      <c r="M341" s="31">
        <v>0</v>
      </c>
      <c r="N341" s="31">
        <v>0</v>
      </c>
      <c r="O341" s="31">
        <v>0</v>
      </c>
      <c r="P341" s="31">
        <v>0</v>
      </c>
    </row>
    <row r="342" spans="2:16" ht="16.8">
      <c r="B342" s="203" t="s">
        <v>202</v>
      </c>
      <c r="C342" s="201"/>
      <c r="D342" s="201" t="s">
        <v>136</v>
      </c>
      <c r="E342" s="201" t="s">
        <v>174</v>
      </c>
      <c r="F342" s="201" t="s">
        <v>175</v>
      </c>
      <c r="G342" s="202">
        <v>0</v>
      </c>
      <c r="H342" s="202">
        <v>0</v>
      </c>
      <c r="I342" s="202">
        <v>0</v>
      </c>
      <c r="J342" s="202">
        <v>0</v>
      </c>
      <c r="K342" s="202">
        <v>0</v>
      </c>
      <c r="L342" s="31">
        <v>0</v>
      </c>
      <c r="M342" s="31">
        <v>0</v>
      </c>
      <c r="N342" s="31">
        <v>0</v>
      </c>
      <c r="O342" s="31">
        <v>0</v>
      </c>
      <c r="P342" s="31">
        <v>0</v>
      </c>
    </row>
    <row r="343" spans="2:16" ht="16.8">
      <c r="B343" s="203" t="s">
        <v>202</v>
      </c>
      <c r="C343" s="201"/>
      <c r="D343" s="201" t="s">
        <v>136</v>
      </c>
      <c r="E343" s="201" t="s">
        <v>176</v>
      </c>
      <c r="F343" s="201" t="s">
        <v>175</v>
      </c>
      <c r="G343" s="202">
        <v>0</v>
      </c>
      <c r="H343" s="202">
        <v>0</v>
      </c>
      <c r="I343" s="202">
        <v>0</v>
      </c>
      <c r="J343" s="202">
        <v>0</v>
      </c>
      <c r="K343" s="202">
        <v>0</v>
      </c>
      <c r="L343" s="31">
        <v>0</v>
      </c>
      <c r="M343" s="31">
        <v>0</v>
      </c>
      <c r="N343" s="31">
        <v>0</v>
      </c>
      <c r="O343" s="31">
        <v>0</v>
      </c>
      <c r="P343" s="31">
        <v>0</v>
      </c>
    </row>
    <row r="344" spans="2:16" ht="16.8">
      <c r="B344" s="203" t="s">
        <v>202</v>
      </c>
      <c r="C344" s="201"/>
      <c r="D344" s="201" t="s">
        <v>136</v>
      </c>
      <c r="E344" s="201" t="s">
        <v>177</v>
      </c>
      <c r="F344" s="201" t="s">
        <v>175</v>
      </c>
      <c r="G344" s="202">
        <v>0</v>
      </c>
      <c r="H344" s="202">
        <v>0</v>
      </c>
      <c r="I344" s="202">
        <v>0</v>
      </c>
      <c r="J344" s="202">
        <v>0</v>
      </c>
      <c r="K344" s="202">
        <v>0</v>
      </c>
      <c r="L344" s="31">
        <v>0</v>
      </c>
      <c r="M344" s="31">
        <v>0</v>
      </c>
      <c r="N344" s="31">
        <v>0</v>
      </c>
      <c r="O344" s="31">
        <v>0</v>
      </c>
      <c r="P344" s="31">
        <v>0</v>
      </c>
    </row>
    <row r="345" spans="2:16" ht="16.8">
      <c r="B345" s="203" t="s">
        <v>202</v>
      </c>
      <c r="C345" s="201"/>
      <c r="D345" s="201" t="s">
        <v>136</v>
      </c>
      <c r="E345" s="201" t="s">
        <v>178</v>
      </c>
      <c r="F345" s="201" t="s">
        <v>113</v>
      </c>
      <c r="G345" s="202">
        <v>0</v>
      </c>
      <c r="H345" s="202">
        <v>0</v>
      </c>
      <c r="I345" s="202">
        <v>0</v>
      </c>
      <c r="J345" s="202">
        <v>0</v>
      </c>
      <c r="K345" s="202">
        <v>0</v>
      </c>
      <c r="L345" s="31">
        <v>0</v>
      </c>
      <c r="M345" s="31">
        <v>0</v>
      </c>
      <c r="N345" s="31">
        <v>0</v>
      </c>
      <c r="O345" s="31">
        <v>0</v>
      </c>
      <c r="P345" s="31">
        <v>0</v>
      </c>
    </row>
    <row r="346" spans="2:16" ht="16.8">
      <c r="B346" s="203" t="s">
        <v>202</v>
      </c>
      <c r="C346" s="201"/>
      <c r="D346" s="201" t="s">
        <v>136</v>
      </c>
      <c r="E346" s="201" t="s">
        <v>179</v>
      </c>
      <c r="F346" s="201" t="s">
        <v>113</v>
      </c>
      <c r="G346" s="202">
        <v>0</v>
      </c>
      <c r="H346" s="202">
        <v>0</v>
      </c>
      <c r="I346" s="202">
        <v>0</v>
      </c>
      <c r="J346" s="202">
        <v>0</v>
      </c>
      <c r="K346" s="202">
        <v>0</v>
      </c>
      <c r="L346" s="31">
        <v>0</v>
      </c>
      <c r="M346" s="31">
        <v>0</v>
      </c>
      <c r="N346" s="31">
        <v>0</v>
      </c>
      <c r="O346" s="31">
        <v>0</v>
      </c>
      <c r="P346" s="31">
        <v>0</v>
      </c>
    </row>
    <row r="347" spans="2:16" ht="16.8">
      <c r="B347" s="203" t="s">
        <v>202</v>
      </c>
      <c r="C347" s="201"/>
      <c r="D347" s="201" t="s">
        <v>136</v>
      </c>
      <c r="E347" s="201" t="s">
        <v>180</v>
      </c>
      <c r="F347" s="201" t="s">
        <v>175</v>
      </c>
      <c r="G347" s="202">
        <v>0</v>
      </c>
      <c r="H347" s="202">
        <v>0</v>
      </c>
      <c r="I347" s="202">
        <v>0</v>
      </c>
      <c r="J347" s="202">
        <v>0</v>
      </c>
      <c r="K347" s="202">
        <v>0</v>
      </c>
      <c r="L347" s="31">
        <v>0</v>
      </c>
      <c r="M347" s="31">
        <v>0</v>
      </c>
      <c r="N347" s="31">
        <v>0</v>
      </c>
      <c r="O347" s="31">
        <v>0</v>
      </c>
      <c r="P347" s="31">
        <v>0</v>
      </c>
    </row>
    <row r="348" spans="2:16" ht="16.8">
      <c r="B348" s="199" t="s">
        <v>203</v>
      </c>
      <c r="C348" s="200"/>
      <c r="D348" s="200" t="s">
        <v>136</v>
      </c>
      <c r="E348" s="200" t="s">
        <v>174</v>
      </c>
      <c r="F348" s="201" t="s">
        <v>175</v>
      </c>
      <c r="G348" s="202">
        <v>1</v>
      </c>
      <c r="H348" s="202">
        <v>1</v>
      </c>
      <c r="I348" s="202">
        <v>1</v>
      </c>
      <c r="J348" s="202">
        <v>1</v>
      </c>
      <c r="K348" s="202">
        <v>1</v>
      </c>
      <c r="L348" s="31">
        <v>0.83</v>
      </c>
      <c r="M348" s="31">
        <v>12.5</v>
      </c>
      <c r="N348" s="31">
        <v>31.6</v>
      </c>
      <c r="O348" s="31">
        <v>10.3</v>
      </c>
      <c r="P348" s="31">
        <v>0.5</v>
      </c>
    </row>
    <row r="349" spans="2:16" ht="16.8">
      <c r="B349" s="203" t="s">
        <v>203</v>
      </c>
      <c r="C349" s="201"/>
      <c r="D349" s="201" t="s">
        <v>136</v>
      </c>
      <c r="E349" s="201" t="s">
        <v>176</v>
      </c>
      <c r="F349" s="201" t="s">
        <v>175</v>
      </c>
      <c r="G349" s="202">
        <v>0</v>
      </c>
      <c r="H349" s="202">
        <v>0</v>
      </c>
      <c r="I349" s="202">
        <v>0</v>
      </c>
      <c r="J349" s="202">
        <v>0</v>
      </c>
      <c r="K349" s="202">
        <v>0</v>
      </c>
      <c r="L349" s="31">
        <v>0</v>
      </c>
      <c r="M349" s="31">
        <v>0</v>
      </c>
      <c r="N349" s="31">
        <v>0</v>
      </c>
      <c r="O349" s="31">
        <v>0</v>
      </c>
      <c r="P349" s="31">
        <v>0</v>
      </c>
    </row>
    <row r="350" spans="2:16" ht="16.8">
      <c r="B350" s="203" t="s">
        <v>203</v>
      </c>
      <c r="C350" s="201"/>
      <c r="D350" s="201" t="s">
        <v>136</v>
      </c>
      <c r="E350" s="201" t="s">
        <v>177</v>
      </c>
      <c r="F350" s="201" t="s">
        <v>175</v>
      </c>
      <c r="G350" s="202">
        <v>0</v>
      </c>
      <c r="H350" s="202">
        <v>0</v>
      </c>
      <c r="I350" s="202">
        <v>0</v>
      </c>
      <c r="J350" s="202">
        <v>0</v>
      </c>
      <c r="K350" s="202">
        <v>0</v>
      </c>
      <c r="L350" s="31">
        <v>0</v>
      </c>
      <c r="M350" s="31">
        <v>0</v>
      </c>
      <c r="N350" s="31">
        <v>0</v>
      </c>
      <c r="O350" s="31">
        <v>0</v>
      </c>
      <c r="P350" s="31">
        <v>0</v>
      </c>
    </row>
    <row r="351" spans="2:16" ht="16.8">
      <c r="B351" s="203" t="s">
        <v>203</v>
      </c>
      <c r="C351" s="201"/>
      <c r="D351" s="201" t="s">
        <v>136</v>
      </c>
      <c r="E351" s="201" t="s">
        <v>178</v>
      </c>
      <c r="F351" s="201" t="s">
        <v>113</v>
      </c>
      <c r="G351" s="202">
        <v>0</v>
      </c>
      <c r="H351" s="202">
        <v>0</v>
      </c>
      <c r="I351" s="202">
        <v>0</v>
      </c>
      <c r="J351" s="202">
        <v>0</v>
      </c>
      <c r="K351" s="202">
        <v>0</v>
      </c>
      <c r="L351" s="31">
        <v>0</v>
      </c>
      <c r="M351" s="31">
        <v>0</v>
      </c>
      <c r="N351" s="31">
        <v>0</v>
      </c>
      <c r="O351" s="31">
        <v>0</v>
      </c>
      <c r="P351" s="31">
        <v>0</v>
      </c>
    </row>
    <row r="352" spans="2:16" ht="16.8">
      <c r="B352" s="203" t="s">
        <v>203</v>
      </c>
      <c r="C352" s="201"/>
      <c r="D352" s="201" t="s">
        <v>136</v>
      </c>
      <c r="E352" s="201" t="s">
        <v>179</v>
      </c>
      <c r="F352" s="201" t="s">
        <v>113</v>
      </c>
      <c r="G352" s="202">
        <v>0</v>
      </c>
      <c r="H352" s="202">
        <v>0</v>
      </c>
      <c r="I352" s="202">
        <v>0</v>
      </c>
      <c r="J352" s="202">
        <v>0</v>
      </c>
      <c r="K352" s="202">
        <v>0</v>
      </c>
      <c r="L352" s="31">
        <v>0</v>
      </c>
      <c r="M352" s="31">
        <v>0</v>
      </c>
      <c r="N352" s="31">
        <v>0</v>
      </c>
      <c r="O352" s="31">
        <v>0</v>
      </c>
      <c r="P352" s="31">
        <v>0</v>
      </c>
    </row>
    <row r="353" spans="2:16" ht="16.8">
      <c r="B353" s="204" t="s">
        <v>203</v>
      </c>
      <c r="C353" s="205"/>
      <c r="D353" s="205" t="s">
        <v>136</v>
      </c>
      <c r="E353" s="205" t="s">
        <v>180</v>
      </c>
      <c r="F353" s="201" t="s">
        <v>175</v>
      </c>
      <c r="G353" s="202">
        <v>0</v>
      </c>
      <c r="H353" s="202">
        <v>0</v>
      </c>
      <c r="I353" s="202">
        <v>0</v>
      </c>
      <c r="J353" s="202">
        <v>0</v>
      </c>
      <c r="K353" s="202">
        <v>0</v>
      </c>
      <c r="L353" s="31">
        <v>0</v>
      </c>
      <c r="M353" s="31">
        <v>0</v>
      </c>
      <c r="N353" s="31">
        <v>0</v>
      </c>
      <c r="O353" s="31">
        <v>0</v>
      </c>
      <c r="P353" s="31">
        <v>0</v>
      </c>
    </row>
    <row r="354" spans="2:16" ht="16.8">
      <c r="B354" s="199" t="s">
        <v>204</v>
      </c>
      <c r="C354" s="200"/>
      <c r="D354" s="200" t="s">
        <v>136</v>
      </c>
      <c r="E354" s="200" t="s">
        <v>174</v>
      </c>
      <c r="F354" s="201" t="s">
        <v>175</v>
      </c>
      <c r="G354" s="202">
        <v>1</v>
      </c>
      <c r="H354" s="202">
        <v>1</v>
      </c>
      <c r="I354" s="202">
        <v>1</v>
      </c>
      <c r="J354" s="202">
        <v>1</v>
      </c>
      <c r="K354" s="202">
        <v>1</v>
      </c>
      <c r="L354" s="31">
        <v>6.8670000000000009</v>
      </c>
      <c r="M354" s="31">
        <v>23.663999999999994</v>
      </c>
      <c r="N354" s="31">
        <v>31.118000000000002</v>
      </c>
      <c r="O354" s="31">
        <v>32.452000000000005</v>
      </c>
      <c r="P354" s="31">
        <v>27.973999999999997</v>
      </c>
    </row>
    <row r="355" spans="2:16" ht="16.8">
      <c r="B355" s="203" t="s">
        <v>204</v>
      </c>
      <c r="C355" s="201"/>
      <c r="D355" s="201" t="s">
        <v>136</v>
      </c>
      <c r="E355" s="201" t="s">
        <v>176</v>
      </c>
      <c r="F355" s="201" t="s">
        <v>175</v>
      </c>
      <c r="G355" s="202">
        <v>0</v>
      </c>
      <c r="H355" s="202">
        <v>0</v>
      </c>
      <c r="I355" s="202">
        <v>0</v>
      </c>
      <c r="J355" s="202">
        <v>0</v>
      </c>
      <c r="K355" s="202">
        <v>0</v>
      </c>
      <c r="L355" s="31">
        <v>0</v>
      </c>
      <c r="M355" s="31">
        <v>0</v>
      </c>
      <c r="N355" s="31">
        <v>0</v>
      </c>
      <c r="O355" s="31">
        <v>0</v>
      </c>
      <c r="P355" s="31">
        <v>0</v>
      </c>
    </row>
    <row r="356" spans="2:16" ht="16.8">
      <c r="B356" s="203" t="s">
        <v>204</v>
      </c>
      <c r="C356" s="201"/>
      <c r="D356" s="201" t="s">
        <v>136</v>
      </c>
      <c r="E356" s="201" t="s">
        <v>177</v>
      </c>
      <c r="F356" s="201" t="s">
        <v>175</v>
      </c>
      <c r="G356" s="202">
        <v>0</v>
      </c>
      <c r="H356" s="202">
        <v>0</v>
      </c>
      <c r="I356" s="202">
        <v>0</v>
      </c>
      <c r="J356" s="202">
        <v>0</v>
      </c>
      <c r="K356" s="202">
        <v>0</v>
      </c>
      <c r="L356" s="31">
        <v>0</v>
      </c>
      <c r="M356" s="31">
        <v>0</v>
      </c>
      <c r="N356" s="31">
        <v>0</v>
      </c>
      <c r="O356" s="31">
        <v>0</v>
      </c>
      <c r="P356" s="31">
        <v>0</v>
      </c>
    </row>
    <row r="357" spans="2:16" ht="16.8">
      <c r="B357" s="203" t="s">
        <v>204</v>
      </c>
      <c r="C357" s="201"/>
      <c r="D357" s="201" t="s">
        <v>136</v>
      </c>
      <c r="E357" s="201" t="s">
        <v>178</v>
      </c>
      <c r="F357" s="201" t="s">
        <v>113</v>
      </c>
      <c r="G357" s="202">
        <v>0</v>
      </c>
      <c r="H357" s="202">
        <v>0</v>
      </c>
      <c r="I357" s="202">
        <v>0</v>
      </c>
      <c r="J357" s="202">
        <v>0</v>
      </c>
      <c r="K357" s="202">
        <v>0</v>
      </c>
      <c r="L357" s="31">
        <v>0</v>
      </c>
      <c r="M357" s="31">
        <v>0</v>
      </c>
      <c r="N357" s="31">
        <v>0</v>
      </c>
      <c r="O357" s="31">
        <v>0</v>
      </c>
      <c r="P357" s="31">
        <v>0</v>
      </c>
    </row>
    <row r="358" spans="2:16" ht="16.8">
      <c r="B358" s="203" t="s">
        <v>204</v>
      </c>
      <c r="C358" s="201"/>
      <c r="D358" s="201" t="s">
        <v>136</v>
      </c>
      <c r="E358" s="201" t="s">
        <v>179</v>
      </c>
      <c r="F358" s="201" t="s">
        <v>113</v>
      </c>
      <c r="G358" s="202">
        <v>0</v>
      </c>
      <c r="H358" s="202">
        <v>0</v>
      </c>
      <c r="I358" s="202">
        <v>0</v>
      </c>
      <c r="J358" s="202">
        <v>0</v>
      </c>
      <c r="K358" s="202">
        <v>0</v>
      </c>
      <c r="L358" s="31">
        <v>0</v>
      </c>
      <c r="M358" s="31">
        <v>0</v>
      </c>
      <c r="N358" s="31">
        <v>0</v>
      </c>
      <c r="O358" s="31">
        <v>0</v>
      </c>
      <c r="P358" s="31">
        <v>0</v>
      </c>
    </row>
    <row r="359" spans="2:16" ht="16.8">
      <c r="B359" s="204" t="s">
        <v>204</v>
      </c>
      <c r="C359" s="205"/>
      <c r="D359" s="205" t="s">
        <v>136</v>
      </c>
      <c r="E359" s="205" t="s">
        <v>180</v>
      </c>
      <c r="F359" s="201" t="s">
        <v>175</v>
      </c>
      <c r="G359" s="202">
        <v>0</v>
      </c>
      <c r="H359" s="202">
        <v>0</v>
      </c>
      <c r="I359" s="202">
        <v>0</v>
      </c>
      <c r="J359" s="202">
        <v>0</v>
      </c>
      <c r="K359" s="202">
        <v>0</v>
      </c>
      <c r="L359" s="31">
        <v>0</v>
      </c>
      <c r="M359" s="31">
        <v>0</v>
      </c>
      <c r="N359" s="31">
        <v>0</v>
      </c>
      <c r="O359" s="31">
        <v>0</v>
      </c>
      <c r="P359" s="31">
        <v>0</v>
      </c>
    </row>
    <row r="360" spans="2:16" ht="16.8">
      <c r="B360" s="199" t="s">
        <v>205</v>
      </c>
      <c r="C360" s="200"/>
      <c r="D360" s="200" t="s">
        <v>136</v>
      </c>
      <c r="E360" s="200" t="s">
        <v>174</v>
      </c>
      <c r="F360" s="201" t="s">
        <v>175</v>
      </c>
      <c r="G360" s="202">
        <v>1</v>
      </c>
      <c r="H360" s="202">
        <v>1</v>
      </c>
      <c r="I360" s="202">
        <v>1</v>
      </c>
      <c r="J360" s="202">
        <v>1</v>
      </c>
      <c r="K360" s="202">
        <v>1</v>
      </c>
      <c r="L360" s="31">
        <v>0</v>
      </c>
      <c r="M360" s="31">
        <v>0</v>
      </c>
      <c r="N360" s="31">
        <v>0</v>
      </c>
      <c r="O360" s="31">
        <v>52.258358034487166</v>
      </c>
      <c r="P360" s="31">
        <v>178.98181424083154</v>
      </c>
    </row>
    <row r="361" spans="2:16" ht="16.8">
      <c r="B361" s="203" t="s">
        <v>205</v>
      </c>
      <c r="C361" s="201"/>
      <c r="D361" s="201" t="s">
        <v>136</v>
      </c>
      <c r="E361" s="201" t="s">
        <v>176</v>
      </c>
      <c r="F361" s="201" t="s">
        <v>175</v>
      </c>
      <c r="G361" s="202">
        <v>0</v>
      </c>
      <c r="H361" s="202">
        <v>0</v>
      </c>
      <c r="I361" s="202">
        <v>0</v>
      </c>
      <c r="J361" s="202">
        <v>0</v>
      </c>
      <c r="K361" s="202">
        <v>0</v>
      </c>
      <c r="L361" s="31">
        <v>0</v>
      </c>
      <c r="M361" s="31">
        <v>0</v>
      </c>
      <c r="N361" s="31">
        <v>0</v>
      </c>
      <c r="O361" s="31">
        <v>0</v>
      </c>
      <c r="P361" s="31">
        <v>0</v>
      </c>
    </row>
    <row r="362" spans="2:16" ht="16.8">
      <c r="B362" s="203" t="s">
        <v>205</v>
      </c>
      <c r="C362" s="201"/>
      <c r="D362" s="201" t="s">
        <v>136</v>
      </c>
      <c r="E362" s="201" t="s">
        <v>177</v>
      </c>
      <c r="F362" s="201" t="s">
        <v>175</v>
      </c>
      <c r="G362" s="202">
        <v>0</v>
      </c>
      <c r="H362" s="202">
        <v>0</v>
      </c>
      <c r="I362" s="202">
        <v>0</v>
      </c>
      <c r="J362" s="202">
        <v>0</v>
      </c>
      <c r="K362" s="202">
        <v>0</v>
      </c>
      <c r="L362" s="31">
        <v>0</v>
      </c>
      <c r="M362" s="31">
        <v>0</v>
      </c>
      <c r="N362" s="31">
        <v>0</v>
      </c>
      <c r="O362" s="31">
        <v>0</v>
      </c>
      <c r="P362" s="31">
        <v>0</v>
      </c>
    </row>
    <row r="363" spans="2:16" ht="16.8">
      <c r="B363" s="203" t="s">
        <v>205</v>
      </c>
      <c r="C363" s="201"/>
      <c r="D363" s="201" t="s">
        <v>136</v>
      </c>
      <c r="E363" s="201" t="s">
        <v>178</v>
      </c>
      <c r="F363" s="201" t="s">
        <v>113</v>
      </c>
      <c r="G363" s="202">
        <v>0</v>
      </c>
      <c r="H363" s="202">
        <v>0</v>
      </c>
      <c r="I363" s="202">
        <v>0</v>
      </c>
      <c r="J363" s="202">
        <v>0</v>
      </c>
      <c r="K363" s="202">
        <v>0</v>
      </c>
      <c r="L363" s="31">
        <v>0</v>
      </c>
      <c r="M363" s="31">
        <v>0</v>
      </c>
      <c r="N363" s="31">
        <v>0</v>
      </c>
      <c r="O363" s="31">
        <v>0</v>
      </c>
      <c r="P363" s="31">
        <v>0</v>
      </c>
    </row>
    <row r="364" spans="2:16" ht="16.8">
      <c r="B364" s="203" t="s">
        <v>205</v>
      </c>
      <c r="C364" s="201"/>
      <c r="D364" s="201" t="s">
        <v>136</v>
      </c>
      <c r="E364" s="201" t="s">
        <v>179</v>
      </c>
      <c r="F364" s="201" t="s">
        <v>113</v>
      </c>
      <c r="G364" s="202">
        <v>0</v>
      </c>
      <c r="H364" s="202">
        <v>0</v>
      </c>
      <c r="I364" s="202">
        <v>0</v>
      </c>
      <c r="J364" s="202">
        <v>0</v>
      </c>
      <c r="K364" s="202">
        <v>0</v>
      </c>
      <c r="L364" s="31">
        <v>0</v>
      </c>
      <c r="M364" s="31">
        <v>0</v>
      </c>
      <c r="N364" s="31">
        <v>0</v>
      </c>
      <c r="O364" s="31">
        <v>0</v>
      </c>
      <c r="P364" s="31">
        <v>0</v>
      </c>
    </row>
    <row r="365" spans="2:16" ht="16.8">
      <c r="B365" s="204" t="s">
        <v>205</v>
      </c>
      <c r="C365" s="205"/>
      <c r="D365" s="205" t="s">
        <v>136</v>
      </c>
      <c r="E365" s="205" t="s">
        <v>180</v>
      </c>
      <c r="F365" s="201" t="s">
        <v>175</v>
      </c>
      <c r="G365" s="202">
        <v>0</v>
      </c>
      <c r="H365" s="202">
        <v>0</v>
      </c>
      <c r="I365" s="202">
        <v>0</v>
      </c>
      <c r="J365" s="202">
        <v>0</v>
      </c>
      <c r="K365" s="202">
        <v>0</v>
      </c>
      <c r="L365" s="31">
        <v>0</v>
      </c>
      <c r="M365" s="31">
        <v>0</v>
      </c>
      <c r="N365" s="31">
        <v>0</v>
      </c>
      <c r="O365" s="31">
        <v>0</v>
      </c>
      <c r="P365" s="31">
        <v>0</v>
      </c>
    </row>
    <row r="366" spans="2:16" ht="16.8">
      <c r="B366" s="199" t="s">
        <v>206</v>
      </c>
      <c r="C366" s="200"/>
      <c r="D366" s="200" t="s">
        <v>136</v>
      </c>
      <c r="E366" s="200" t="s">
        <v>174</v>
      </c>
      <c r="F366" s="201" t="s">
        <v>175</v>
      </c>
      <c r="G366" s="202">
        <v>1</v>
      </c>
      <c r="H366" s="202">
        <v>1</v>
      </c>
      <c r="I366" s="202">
        <v>1</v>
      </c>
      <c r="J366" s="202">
        <v>1</v>
      </c>
      <c r="K366" s="202">
        <v>1</v>
      </c>
      <c r="L366" s="31">
        <v>0</v>
      </c>
      <c r="M366" s="31">
        <v>0</v>
      </c>
      <c r="N366" s="31">
        <v>0</v>
      </c>
      <c r="O366" s="31">
        <v>0</v>
      </c>
      <c r="P366" s="31">
        <v>63.762435931110808</v>
      </c>
    </row>
    <row r="367" spans="2:16" ht="16.8">
      <c r="B367" s="203" t="s">
        <v>206</v>
      </c>
      <c r="C367" s="201"/>
      <c r="D367" s="201" t="s">
        <v>136</v>
      </c>
      <c r="E367" s="201" t="s">
        <v>176</v>
      </c>
      <c r="F367" s="201" t="s">
        <v>175</v>
      </c>
      <c r="G367" s="202">
        <v>0</v>
      </c>
      <c r="H367" s="202">
        <v>0</v>
      </c>
      <c r="I367" s="202">
        <v>0</v>
      </c>
      <c r="J367" s="202">
        <v>0</v>
      </c>
      <c r="K367" s="202">
        <v>0</v>
      </c>
      <c r="L367" s="31">
        <v>0</v>
      </c>
      <c r="M367" s="31">
        <v>0</v>
      </c>
      <c r="N367" s="31">
        <v>0</v>
      </c>
      <c r="O367" s="31">
        <v>0</v>
      </c>
      <c r="P367" s="31">
        <v>0</v>
      </c>
    </row>
    <row r="368" spans="2:16" ht="16.8">
      <c r="B368" s="203" t="s">
        <v>206</v>
      </c>
      <c r="C368" s="201"/>
      <c r="D368" s="201" t="s">
        <v>136</v>
      </c>
      <c r="E368" s="201" t="s">
        <v>177</v>
      </c>
      <c r="F368" s="201" t="s">
        <v>175</v>
      </c>
      <c r="G368" s="202">
        <v>0</v>
      </c>
      <c r="H368" s="202">
        <v>0</v>
      </c>
      <c r="I368" s="202">
        <v>0</v>
      </c>
      <c r="J368" s="202">
        <v>0</v>
      </c>
      <c r="K368" s="202">
        <v>0</v>
      </c>
      <c r="L368" s="31">
        <v>0</v>
      </c>
      <c r="M368" s="31">
        <v>0</v>
      </c>
      <c r="N368" s="31">
        <v>0</v>
      </c>
      <c r="O368" s="31">
        <v>0</v>
      </c>
      <c r="P368" s="31">
        <v>0</v>
      </c>
    </row>
    <row r="369" spans="2:16" ht="16.8">
      <c r="B369" s="203" t="s">
        <v>206</v>
      </c>
      <c r="C369" s="201"/>
      <c r="D369" s="201" t="s">
        <v>136</v>
      </c>
      <c r="E369" s="201" t="s">
        <v>178</v>
      </c>
      <c r="F369" s="201" t="s">
        <v>113</v>
      </c>
      <c r="G369" s="202">
        <v>0</v>
      </c>
      <c r="H369" s="202">
        <v>0</v>
      </c>
      <c r="I369" s="202">
        <v>0</v>
      </c>
      <c r="J369" s="202">
        <v>0</v>
      </c>
      <c r="K369" s="202">
        <v>0</v>
      </c>
      <c r="L369" s="31">
        <v>0</v>
      </c>
      <c r="M369" s="31">
        <v>0</v>
      </c>
      <c r="N369" s="31">
        <v>0</v>
      </c>
      <c r="O369" s="31">
        <v>0</v>
      </c>
      <c r="P369" s="31">
        <v>0</v>
      </c>
    </row>
    <row r="370" spans="2:16" ht="16.8">
      <c r="B370" s="203" t="s">
        <v>206</v>
      </c>
      <c r="C370" s="201"/>
      <c r="D370" s="201" t="s">
        <v>136</v>
      </c>
      <c r="E370" s="201" t="s">
        <v>179</v>
      </c>
      <c r="F370" s="201" t="s">
        <v>113</v>
      </c>
      <c r="G370" s="202">
        <v>0</v>
      </c>
      <c r="H370" s="202">
        <v>0</v>
      </c>
      <c r="I370" s="202">
        <v>0</v>
      </c>
      <c r="J370" s="202">
        <v>0</v>
      </c>
      <c r="K370" s="202">
        <v>0</v>
      </c>
      <c r="L370" s="31">
        <v>0</v>
      </c>
      <c r="M370" s="31">
        <v>0</v>
      </c>
      <c r="N370" s="31">
        <v>0</v>
      </c>
      <c r="O370" s="31">
        <v>0</v>
      </c>
      <c r="P370" s="31">
        <v>0</v>
      </c>
    </row>
    <row r="371" spans="2:16" ht="16.8">
      <c r="B371" s="204" t="s">
        <v>206</v>
      </c>
      <c r="C371" s="205"/>
      <c r="D371" s="205" t="s">
        <v>136</v>
      </c>
      <c r="E371" s="205" t="s">
        <v>180</v>
      </c>
      <c r="F371" s="201" t="s">
        <v>175</v>
      </c>
      <c r="G371" s="202">
        <v>0</v>
      </c>
      <c r="H371" s="202">
        <v>0</v>
      </c>
      <c r="I371" s="202">
        <v>0</v>
      </c>
      <c r="J371" s="202">
        <v>0</v>
      </c>
      <c r="K371" s="202">
        <v>0</v>
      </c>
      <c r="L371" s="31">
        <v>0</v>
      </c>
      <c r="M371" s="31">
        <v>0</v>
      </c>
      <c r="N371" s="31">
        <v>0</v>
      </c>
      <c r="O371" s="31">
        <v>0</v>
      </c>
      <c r="P371" s="31">
        <v>0</v>
      </c>
    </row>
    <row r="372" spans="2:16" ht="16.8">
      <c r="B372" s="199" t="s">
        <v>207</v>
      </c>
      <c r="C372" s="200"/>
      <c r="D372" s="200" t="s">
        <v>136</v>
      </c>
      <c r="E372" s="200" t="s">
        <v>174</v>
      </c>
      <c r="F372" s="201" t="s">
        <v>175</v>
      </c>
      <c r="G372" s="202">
        <v>1</v>
      </c>
      <c r="H372" s="202">
        <v>1</v>
      </c>
      <c r="I372" s="202">
        <v>1</v>
      </c>
      <c r="J372" s="202">
        <v>1</v>
      </c>
      <c r="K372" s="202">
        <v>1</v>
      </c>
      <c r="L372" s="31">
        <v>0</v>
      </c>
      <c r="M372" s="31">
        <v>0</v>
      </c>
      <c r="N372" s="31">
        <v>2.0208034725628474</v>
      </c>
      <c r="O372" s="31">
        <v>0.32939021277181318</v>
      </c>
      <c r="P372" s="31">
        <v>24.239593492173196</v>
      </c>
    </row>
    <row r="373" spans="2:16" ht="16.8">
      <c r="B373" s="203" t="s">
        <v>207</v>
      </c>
      <c r="C373" s="201"/>
      <c r="D373" s="201" t="s">
        <v>136</v>
      </c>
      <c r="E373" s="201" t="s">
        <v>176</v>
      </c>
      <c r="F373" s="201" t="s">
        <v>175</v>
      </c>
      <c r="G373" s="202">
        <v>0</v>
      </c>
      <c r="H373" s="202">
        <v>0</v>
      </c>
      <c r="I373" s="202">
        <v>0</v>
      </c>
      <c r="J373" s="202">
        <v>0</v>
      </c>
      <c r="K373" s="202">
        <v>0</v>
      </c>
      <c r="L373" s="31">
        <v>0</v>
      </c>
      <c r="M373" s="31">
        <v>0</v>
      </c>
      <c r="N373" s="31">
        <v>0</v>
      </c>
      <c r="O373" s="31">
        <v>0</v>
      </c>
      <c r="P373" s="31">
        <v>0</v>
      </c>
    </row>
    <row r="374" spans="2:16" ht="16.8">
      <c r="B374" s="203" t="s">
        <v>207</v>
      </c>
      <c r="C374" s="201"/>
      <c r="D374" s="201" t="s">
        <v>136</v>
      </c>
      <c r="E374" s="201" t="s">
        <v>177</v>
      </c>
      <c r="F374" s="201" t="s">
        <v>175</v>
      </c>
      <c r="G374" s="202">
        <v>0</v>
      </c>
      <c r="H374" s="202">
        <v>0</v>
      </c>
      <c r="I374" s="202">
        <v>0</v>
      </c>
      <c r="J374" s="202">
        <v>0</v>
      </c>
      <c r="K374" s="202">
        <v>0</v>
      </c>
      <c r="L374" s="31">
        <v>0</v>
      </c>
      <c r="M374" s="31">
        <v>0</v>
      </c>
      <c r="N374" s="31">
        <v>0</v>
      </c>
      <c r="O374" s="31">
        <v>0</v>
      </c>
      <c r="P374" s="31">
        <v>0</v>
      </c>
    </row>
    <row r="375" spans="2:16" ht="16.8">
      <c r="B375" s="203" t="s">
        <v>207</v>
      </c>
      <c r="C375" s="201"/>
      <c r="D375" s="201" t="s">
        <v>136</v>
      </c>
      <c r="E375" s="201" t="s">
        <v>178</v>
      </c>
      <c r="F375" s="201" t="s">
        <v>113</v>
      </c>
      <c r="G375" s="202">
        <v>0</v>
      </c>
      <c r="H375" s="202">
        <v>0</v>
      </c>
      <c r="I375" s="202">
        <v>0</v>
      </c>
      <c r="J375" s="202">
        <v>0</v>
      </c>
      <c r="K375" s="202">
        <v>0</v>
      </c>
      <c r="L375" s="31">
        <v>0</v>
      </c>
      <c r="M375" s="31">
        <v>0</v>
      </c>
      <c r="N375" s="31">
        <v>0</v>
      </c>
      <c r="O375" s="31">
        <v>0</v>
      </c>
      <c r="P375" s="31">
        <v>0</v>
      </c>
    </row>
    <row r="376" spans="2:16" ht="16.8">
      <c r="B376" s="203" t="s">
        <v>207</v>
      </c>
      <c r="C376" s="201"/>
      <c r="D376" s="201" t="s">
        <v>136</v>
      </c>
      <c r="E376" s="201" t="s">
        <v>179</v>
      </c>
      <c r="F376" s="201" t="s">
        <v>113</v>
      </c>
      <c r="G376" s="202">
        <v>0</v>
      </c>
      <c r="H376" s="202">
        <v>0</v>
      </c>
      <c r="I376" s="202">
        <v>0</v>
      </c>
      <c r="J376" s="202">
        <v>0</v>
      </c>
      <c r="K376" s="202">
        <v>0</v>
      </c>
      <c r="L376" s="31">
        <v>0</v>
      </c>
      <c r="M376" s="31">
        <v>0</v>
      </c>
      <c r="N376" s="31">
        <v>0</v>
      </c>
      <c r="O376" s="31">
        <v>0</v>
      </c>
      <c r="P376" s="31">
        <v>0</v>
      </c>
    </row>
    <row r="377" spans="2:16" ht="16.8">
      <c r="B377" s="204" t="s">
        <v>207</v>
      </c>
      <c r="C377" s="205"/>
      <c r="D377" s="205" t="s">
        <v>136</v>
      </c>
      <c r="E377" s="205" t="s">
        <v>180</v>
      </c>
      <c r="F377" s="201" t="s">
        <v>175</v>
      </c>
      <c r="G377" s="202">
        <v>0</v>
      </c>
      <c r="H377" s="202">
        <v>0</v>
      </c>
      <c r="I377" s="202">
        <v>0</v>
      </c>
      <c r="J377" s="202">
        <v>0</v>
      </c>
      <c r="K377" s="202">
        <v>0</v>
      </c>
      <c r="L377" s="31">
        <v>0</v>
      </c>
      <c r="M377" s="31">
        <v>0</v>
      </c>
      <c r="N377" s="31">
        <v>0</v>
      </c>
      <c r="O377" s="31">
        <v>0</v>
      </c>
      <c r="P377" s="31">
        <v>0</v>
      </c>
    </row>
    <row r="378" spans="2:16" ht="16.8">
      <c r="B378" s="199" t="s">
        <v>208</v>
      </c>
      <c r="C378" s="200"/>
      <c r="D378" s="200" t="s">
        <v>136</v>
      </c>
      <c r="E378" s="200" t="s">
        <v>174</v>
      </c>
      <c r="F378" s="201" t="s">
        <v>175</v>
      </c>
      <c r="G378" s="202">
        <v>1</v>
      </c>
      <c r="H378" s="202">
        <v>1</v>
      </c>
      <c r="I378" s="202">
        <v>1</v>
      </c>
      <c r="J378" s="202">
        <v>1</v>
      </c>
      <c r="K378" s="202">
        <v>1</v>
      </c>
      <c r="L378" s="31">
        <v>0</v>
      </c>
      <c r="M378" s="31">
        <v>0</v>
      </c>
      <c r="N378" s="31">
        <v>0</v>
      </c>
      <c r="O378" s="31">
        <v>0</v>
      </c>
      <c r="P378" s="31">
        <v>0</v>
      </c>
    </row>
    <row r="379" spans="2:16" ht="16.8">
      <c r="B379" s="203" t="s">
        <v>208</v>
      </c>
      <c r="C379" s="201"/>
      <c r="D379" s="201" t="s">
        <v>136</v>
      </c>
      <c r="E379" s="201" t="s">
        <v>176</v>
      </c>
      <c r="F379" s="201" t="s">
        <v>175</v>
      </c>
      <c r="G379" s="202">
        <v>0</v>
      </c>
      <c r="H379" s="202">
        <v>0</v>
      </c>
      <c r="I379" s="202">
        <v>0</v>
      </c>
      <c r="J379" s="202">
        <v>0</v>
      </c>
      <c r="K379" s="202">
        <v>0</v>
      </c>
      <c r="L379" s="31">
        <v>0</v>
      </c>
      <c r="M379" s="31">
        <v>0</v>
      </c>
      <c r="N379" s="31">
        <v>0</v>
      </c>
      <c r="O379" s="31">
        <v>0</v>
      </c>
      <c r="P379" s="31">
        <v>0</v>
      </c>
    </row>
    <row r="380" spans="2:16" ht="16.8">
      <c r="B380" s="203" t="s">
        <v>208</v>
      </c>
      <c r="C380" s="201"/>
      <c r="D380" s="201" t="s">
        <v>136</v>
      </c>
      <c r="E380" s="201" t="s">
        <v>177</v>
      </c>
      <c r="F380" s="201" t="s">
        <v>175</v>
      </c>
      <c r="G380" s="202">
        <v>0</v>
      </c>
      <c r="H380" s="202">
        <v>0</v>
      </c>
      <c r="I380" s="202">
        <v>0</v>
      </c>
      <c r="J380" s="202">
        <v>0</v>
      </c>
      <c r="K380" s="202">
        <v>0</v>
      </c>
      <c r="L380" s="31">
        <v>0</v>
      </c>
      <c r="M380" s="31">
        <v>0</v>
      </c>
      <c r="N380" s="31">
        <v>0</v>
      </c>
      <c r="O380" s="31">
        <v>0</v>
      </c>
      <c r="P380" s="31">
        <v>0</v>
      </c>
    </row>
    <row r="381" spans="2:16" ht="16.8">
      <c r="B381" s="203" t="s">
        <v>208</v>
      </c>
      <c r="C381" s="201"/>
      <c r="D381" s="201" t="s">
        <v>136</v>
      </c>
      <c r="E381" s="201" t="s">
        <v>178</v>
      </c>
      <c r="F381" s="201" t="s">
        <v>113</v>
      </c>
      <c r="G381" s="202">
        <v>0</v>
      </c>
      <c r="H381" s="202">
        <v>0</v>
      </c>
      <c r="I381" s="202">
        <v>0</v>
      </c>
      <c r="J381" s="202">
        <v>0</v>
      </c>
      <c r="K381" s="202">
        <v>0</v>
      </c>
      <c r="L381" s="31">
        <v>0</v>
      </c>
      <c r="M381" s="31">
        <v>0</v>
      </c>
      <c r="N381" s="31">
        <v>0</v>
      </c>
      <c r="O381" s="31">
        <v>0</v>
      </c>
      <c r="P381" s="31">
        <v>0</v>
      </c>
    </row>
    <row r="382" spans="2:16" ht="16.8">
      <c r="B382" s="203" t="s">
        <v>208</v>
      </c>
      <c r="C382" s="201"/>
      <c r="D382" s="201" t="s">
        <v>136</v>
      </c>
      <c r="E382" s="201" t="s">
        <v>179</v>
      </c>
      <c r="F382" s="201" t="s">
        <v>113</v>
      </c>
      <c r="G382" s="202">
        <v>0</v>
      </c>
      <c r="H382" s="202">
        <v>0</v>
      </c>
      <c r="I382" s="202">
        <v>0</v>
      </c>
      <c r="J382" s="202">
        <v>0</v>
      </c>
      <c r="K382" s="202">
        <v>0</v>
      </c>
      <c r="L382" s="31">
        <v>0</v>
      </c>
      <c r="M382" s="31">
        <v>0</v>
      </c>
      <c r="N382" s="31">
        <v>0</v>
      </c>
      <c r="O382" s="31">
        <v>0</v>
      </c>
      <c r="P382" s="31">
        <v>0</v>
      </c>
    </row>
    <row r="383" spans="2:16" ht="16.8">
      <c r="B383" s="204" t="s">
        <v>208</v>
      </c>
      <c r="C383" s="205"/>
      <c r="D383" s="205" t="s">
        <v>136</v>
      </c>
      <c r="E383" s="205" t="s">
        <v>180</v>
      </c>
      <c r="F383" s="201" t="s">
        <v>175</v>
      </c>
      <c r="G383" s="202">
        <v>0</v>
      </c>
      <c r="H383" s="202">
        <v>0</v>
      </c>
      <c r="I383" s="202">
        <v>0</v>
      </c>
      <c r="J383" s="202">
        <v>0</v>
      </c>
      <c r="K383" s="202">
        <v>0</v>
      </c>
      <c r="L383" s="31">
        <v>0</v>
      </c>
      <c r="M383" s="31">
        <v>0</v>
      </c>
      <c r="N383" s="31">
        <v>0</v>
      </c>
      <c r="O383" s="31">
        <v>0</v>
      </c>
      <c r="P383" s="31">
        <v>0</v>
      </c>
    </row>
    <row r="384" spans="2:16" ht="16.8">
      <c r="B384" s="199" t="s">
        <v>209</v>
      </c>
      <c r="C384" s="200"/>
      <c r="D384" s="200" t="s">
        <v>136</v>
      </c>
      <c r="E384" s="200" t="s">
        <v>174</v>
      </c>
      <c r="F384" s="201" t="s">
        <v>175</v>
      </c>
      <c r="G384" s="202">
        <v>1</v>
      </c>
      <c r="H384" s="202">
        <v>1</v>
      </c>
      <c r="I384" s="202">
        <v>1</v>
      </c>
      <c r="J384" s="202">
        <v>1</v>
      </c>
      <c r="K384" s="202">
        <v>1</v>
      </c>
      <c r="L384" s="31">
        <v>0</v>
      </c>
      <c r="M384" s="31">
        <v>0</v>
      </c>
      <c r="N384" s="31">
        <v>0</v>
      </c>
      <c r="O384" s="31">
        <v>0</v>
      </c>
      <c r="P384" s="31">
        <v>0</v>
      </c>
    </row>
    <row r="385" spans="2:16" ht="16.8">
      <c r="B385" s="203" t="s">
        <v>209</v>
      </c>
      <c r="C385" s="201"/>
      <c r="D385" s="201" t="s">
        <v>136</v>
      </c>
      <c r="E385" s="201" t="s">
        <v>176</v>
      </c>
      <c r="F385" s="201" t="s">
        <v>175</v>
      </c>
      <c r="G385" s="202">
        <v>0</v>
      </c>
      <c r="H385" s="202">
        <v>0</v>
      </c>
      <c r="I385" s="202">
        <v>0</v>
      </c>
      <c r="J385" s="202">
        <v>0</v>
      </c>
      <c r="K385" s="202">
        <v>0</v>
      </c>
      <c r="L385" s="31">
        <v>0</v>
      </c>
      <c r="M385" s="31">
        <v>0</v>
      </c>
      <c r="N385" s="31">
        <v>0</v>
      </c>
      <c r="O385" s="31">
        <v>0</v>
      </c>
      <c r="P385" s="31">
        <v>0</v>
      </c>
    </row>
    <row r="386" spans="2:16" ht="16.8">
      <c r="B386" s="203" t="s">
        <v>209</v>
      </c>
      <c r="C386" s="201"/>
      <c r="D386" s="201" t="s">
        <v>136</v>
      </c>
      <c r="E386" s="201" t="s">
        <v>177</v>
      </c>
      <c r="F386" s="201" t="s">
        <v>175</v>
      </c>
      <c r="G386" s="202">
        <v>0</v>
      </c>
      <c r="H386" s="202">
        <v>0</v>
      </c>
      <c r="I386" s="202">
        <v>0</v>
      </c>
      <c r="J386" s="202">
        <v>0</v>
      </c>
      <c r="K386" s="202">
        <v>0</v>
      </c>
      <c r="L386" s="31">
        <v>0</v>
      </c>
      <c r="M386" s="31">
        <v>0</v>
      </c>
      <c r="N386" s="31">
        <v>0</v>
      </c>
      <c r="O386" s="31">
        <v>0</v>
      </c>
      <c r="P386" s="31">
        <v>0</v>
      </c>
    </row>
    <row r="387" spans="2:16" ht="16.8">
      <c r="B387" s="203" t="s">
        <v>209</v>
      </c>
      <c r="C387" s="201"/>
      <c r="D387" s="201" t="s">
        <v>136</v>
      </c>
      <c r="E387" s="201" t="s">
        <v>178</v>
      </c>
      <c r="F387" s="201" t="s">
        <v>113</v>
      </c>
      <c r="G387" s="202">
        <v>0</v>
      </c>
      <c r="H387" s="202">
        <v>0</v>
      </c>
      <c r="I387" s="202">
        <v>0</v>
      </c>
      <c r="J387" s="202">
        <v>0</v>
      </c>
      <c r="K387" s="202">
        <v>0</v>
      </c>
      <c r="L387" s="31">
        <v>0</v>
      </c>
      <c r="M387" s="31">
        <v>0</v>
      </c>
      <c r="N387" s="31">
        <v>0</v>
      </c>
      <c r="O387" s="31">
        <v>0</v>
      </c>
      <c r="P387" s="31">
        <v>0</v>
      </c>
    </row>
    <row r="388" spans="2:16" ht="16.8">
      <c r="B388" s="203" t="s">
        <v>209</v>
      </c>
      <c r="C388" s="201"/>
      <c r="D388" s="201" t="s">
        <v>136</v>
      </c>
      <c r="E388" s="201" t="s">
        <v>179</v>
      </c>
      <c r="F388" s="201" t="s">
        <v>113</v>
      </c>
      <c r="G388" s="202">
        <v>0</v>
      </c>
      <c r="H388" s="202">
        <v>0</v>
      </c>
      <c r="I388" s="202">
        <v>0</v>
      </c>
      <c r="J388" s="202">
        <v>0</v>
      </c>
      <c r="K388" s="202">
        <v>0</v>
      </c>
      <c r="L388" s="31">
        <v>0</v>
      </c>
      <c r="M388" s="31">
        <v>0</v>
      </c>
      <c r="N388" s="31">
        <v>0</v>
      </c>
      <c r="O388" s="31">
        <v>0</v>
      </c>
      <c r="P388" s="31">
        <v>0</v>
      </c>
    </row>
    <row r="389" spans="2:16" ht="16.8">
      <c r="B389" s="204" t="s">
        <v>209</v>
      </c>
      <c r="C389" s="205"/>
      <c r="D389" s="205" t="s">
        <v>136</v>
      </c>
      <c r="E389" s="205" t="s">
        <v>180</v>
      </c>
      <c r="F389" s="201" t="s">
        <v>175</v>
      </c>
      <c r="G389" s="202">
        <v>0</v>
      </c>
      <c r="H389" s="202">
        <v>0</v>
      </c>
      <c r="I389" s="202">
        <v>0</v>
      </c>
      <c r="J389" s="202">
        <v>0</v>
      </c>
      <c r="K389" s="202">
        <v>0</v>
      </c>
      <c r="L389" s="31">
        <v>0</v>
      </c>
      <c r="M389" s="31">
        <v>0</v>
      </c>
      <c r="N389" s="31">
        <v>0</v>
      </c>
      <c r="O389" s="31">
        <v>0</v>
      </c>
      <c r="P389" s="31">
        <v>0</v>
      </c>
    </row>
    <row r="390" spans="2:16" ht="16.8">
      <c r="B390" s="199" t="s">
        <v>210</v>
      </c>
      <c r="C390" s="200"/>
      <c r="D390" s="200" t="s">
        <v>136</v>
      </c>
      <c r="E390" s="200" t="s">
        <v>174</v>
      </c>
      <c r="F390" s="201" t="s">
        <v>175</v>
      </c>
      <c r="G390" s="202">
        <v>1</v>
      </c>
      <c r="H390" s="202">
        <v>1</v>
      </c>
      <c r="I390" s="202">
        <v>1</v>
      </c>
      <c r="J390" s="202">
        <v>1</v>
      </c>
      <c r="K390" s="202">
        <v>1</v>
      </c>
      <c r="L390" s="31">
        <v>0</v>
      </c>
      <c r="M390" s="31">
        <v>0</v>
      </c>
      <c r="N390" s="31">
        <v>0</v>
      </c>
      <c r="O390" s="31">
        <v>0</v>
      </c>
      <c r="P390" s="31">
        <v>0</v>
      </c>
    </row>
    <row r="391" spans="2:16" ht="16.8">
      <c r="B391" s="203" t="s">
        <v>210</v>
      </c>
      <c r="C391" s="201"/>
      <c r="D391" s="201" t="s">
        <v>136</v>
      </c>
      <c r="E391" s="201" t="s">
        <v>176</v>
      </c>
      <c r="F391" s="201" t="s">
        <v>175</v>
      </c>
      <c r="G391" s="202">
        <v>0</v>
      </c>
      <c r="H391" s="202">
        <v>0</v>
      </c>
      <c r="I391" s="202">
        <v>0</v>
      </c>
      <c r="J391" s="202">
        <v>0</v>
      </c>
      <c r="K391" s="202">
        <v>0</v>
      </c>
      <c r="L391" s="31">
        <v>0</v>
      </c>
      <c r="M391" s="31">
        <v>0</v>
      </c>
      <c r="N391" s="31">
        <v>0</v>
      </c>
      <c r="O391" s="31">
        <v>0</v>
      </c>
      <c r="P391" s="31">
        <v>0</v>
      </c>
    </row>
    <row r="392" spans="2:16" ht="16.8">
      <c r="B392" s="203" t="s">
        <v>210</v>
      </c>
      <c r="C392" s="201"/>
      <c r="D392" s="201" t="s">
        <v>136</v>
      </c>
      <c r="E392" s="201" t="s">
        <v>177</v>
      </c>
      <c r="F392" s="201" t="s">
        <v>175</v>
      </c>
      <c r="G392" s="202">
        <v>0</v>
      </c>
      <c r="H392" s="202">
        <v>0</v>
      </c>
      <c r="I392" s="202">
        <v>0</v>
      </c>
      <c r="J392" s="202">
        <v>0</v>
      </c>
      <c r="K392" s="202">
        <v>0</v>
      </c>
      <c r="L392" s="31">
        <v>0</v>
      </c>
      <c r="M392" s="31">
        <v>0</v>
      </c>
      <c r="N392" s="31">
        <v>0</v>
      </c>
      <c r="O392" s="31">
        <v>0</v>
      </c>
      <c r="P392" s="31">
        <v>0</v>
      </c>
    </row>
    <row r="393" spans="2:16" ht="16.8">
      <c r="B393" s="203" t="s">
        <v>210</v>
      </c>
      <c r="C393" s="201"/>
      <c r="D393" s="201" t="s">
        <v>136</v>
      </c>
      <c r="E393" s="201" t="s">
        <v>178</v>
      </c>
      <c r="F393" s="201" t="s">
        <v>113</v>
      </c>
      <c r="G393" s="202">
        <v>0</v>
      </c>
      <c r="H393" s="202">
        <v>0</v>
      </c>
      <c r="I393" s="202">
        <v>0</v>
      </c>
      <c r="J393" s="202">
        <v>0</v>
      </c>
      <c r="K393" s="202">
        <v>0</v>
      </c>
      <c r="L393" s="31">
        <v>0</v>
      </c>
      <c r="M393" s="31">
        <v>0</v>
      </c>
      <c r="N393" s="31">
        <v>0</v>
      </c>
      <c r="O393" s="31">
        <v>0</v>
      </c>
      <c r="P393" s="31">
        <v>0</v>
      </c>
    </row>
    <row r="394" spans="2:16" ht="16.8">
      <c r="B394" s="203" t="s">
        <v>210</v>
      </c>
      <c r="C394" s="201"/>
      <c r="D394" s="201" t="s">
        <v>136</v>
      </c>
      <c r="E394" s="201" t="s">
        <v>179</v>
      </c>
      <c r="F394" s="201" t="s">
        <v>113</v>
      </c>
      <c r="G394" s="202">
        <v>0</v>
      </c>
      <c r="H394" s="202">
        <v>0</v>
      </c>
      <c r="I394" s="202">
        <v>0</v>
      </c>
      <c r="J394" s="202">
        <v>0</v>
      </c>
      <c r="K394" s="202">
        <v>0</v>
      </c>
      <c r="L394" s="31">
        <v>0</v>
      </c>
      <c r="M394" s="31">
        <v>0</v>
      </c>
      <c r="N394" s="31">
        <v>0</v>
      </c>
      <c r="O394" s="31">
        <v>0</v>
      </c>
      <c r="P394" s="31">
        <v>0</v>
      </c>
    </row>
    <row r="395" spans="2:16" ht="16.8">
      <c r="B395" s="204" t="s">
        <v>210</v>
      </c>
      <c r="C395" s="205"/>
      <c r="D395" s="205" t="s">
        <v>136</v>
      </c>
      <c r="E395" s="205" t="s">
        <v>180</v>
      </c>
      <c r="F395" s="201" t="s">
        <v>175</v>
      </c>
      <c r="G395" s="202">
        <v>0</v>
      </c>
      <c r="H395" s="202">
        <v>0</v>
      </c>
      <c r="I395" s="202">
        <v>0</v>
      </c>
      <c r="J395" s="202">
        <v>0</v>
      </c>
      <c r="K395" s="202">
        <v>0</v>
      </c>
      <c r="L395" s="31">
        <v>0</v>
      </c>
      <c r="M395" s="31">
        <v>0</v>
      </c>
      <c r="N395" s="31">
        <v>0</v>
      </c>
      <c r="O395" s="31">
        <v>0</v>
      </c>
      <c r="P395" s="31">
        <v>0</v>
      </c>
    </row>
    <row r="396" spans="2:16" ht="16.8">
      <c r="B396" s="199" t="s">
        <v>211</v>
      </c>
      <c r="C396" s="200"/>
      <c r="D396" s="200" t="s">
        <v>136</v>
      </c>
      <c r="E396" s="200" t="s">
        <v>174</v>
      </c>
      <c r="F396" s="201" t="s">
        <v>175</v>
      </c>
      <c r="G396" s="202">
        <v>0</v>
      </c>
      <c r="H396" s="202">
        <v>0</v>
      </c>
      <c r="I396" s="202">
        <v>0</v>
      </c>
      <c r="J396" s="202">
        <v>0</v>
      </c>
      <c r="K396" s="202">
        <v>0</v>
      </c>
      <c r="L396" s="31">
        <v>0</v>
      </c>
      <c r="M396" s="31">
        <v>0</v>
      </c>
      <c r="N396" s="31">
        <v>0</v>
      </c>
      <c r="O396" s="31">
        <v>0</v>
      </c>
      <c r="P396" s="31">
        <v>0</v>
      </c>
    </row>
    <row r="397" spans="2:16" ht="16.8">
      <c r="B397" s="203" t="s">
        <v>211</v>
      </c>
      <c r="C397" s="201"/>
      <c r="D397" s="201" t="s">
        <v>136</v>
      </c>
      <c r="E397" s="201" t="s">
        <v>176</v>
      </c>
      <c r="F397" s="201" t="s">
        <v>175</v>
      </c>
      <c r="G397" s="202">
        <v>0</v>
      </c>
      <c r="H397" s="202">
        <v>0</v>
      </c>
      <c r="I397" s="202">
        <v>0</v>
      </c>
      <c r="J397" s="202">
        <v>0</v>
      </c>
      <c r="K397" s="202">
        <v>0</v>
      </c>
      <c r="L397" s="31">
        <v>0</v>
      </c>
      <c r="M397" s="31">
        <v>0</v>
      </c>
      <c r="N397" s="31">
        <v>0</v>
      </c>
      <c r="O397" s="31">
        <v>0</v>
      </c>
      <c r="P397" s="31">
        <v>0</v>
      </c>
    </row>
    <row r="398" spans="2:16" ht="16.8">
      <c r="B398" s="203" t="s">
        <v>211</v>
      </c>
      <c r="C398" s="201"/>
      <c r="D398" s="201" t="s">
        <v>136</v>
      </c>
      <c r="E398" s="201" t="s">
        <v>177</v>
      </c>
      <c r="F398" s="201" t="s">
        <v>175</v>
      </c>
      <c r="G398" s="202">
        <v>0</v>
      </c>
      <c r="H398" s="202">
        <v>0</v>
      </c>
      <c r="I398" s="202">
        <v>0</v>
      </c>
      <c r="J398" s="202">
        <v>0</v>
      </c>
      <c r="K398" s="202">
        <v>0</v>
      </c>
      <c r="L398" s="31">
        <v>0</v>
      </c>
      <c r="M398" s="31">
        <v>0</v>
      </c>
      <c r="N398" s="31">
        <v>0</v>
      </c>
      <c r="O398" s="31">
        <v>0</v>
      </c>
      <c r="P398" s="31">
        <v>0</v>
      </c>
    </row>
    <row r="399" spans="2:16" ht="16.8">
      <c r="B399" s="203" t="s">
        <v>211</v>
      </c>
      <c r="C399" s="201"/>
      <c r="D399" s="201" t="s">
        <v>136</v>
      </c>
      <c r="E399" s="201" t="s">
        <v>178</v>
      </c>
      <c r="F399" s="201" t="s">
        <v>113</v>
      </c>
      <c r="G399" s="202">
        <v>0</v>
      </c>
      <c r="H399" s="202">
        <v>0</v>
      </c>
      <c r="I399" s="202">
        <v>0</v>
      </c>
      <c r="J399" s="202">
        <v>0</v>
      </c>
      <c r="K399" s="202">
        <v>0</v>
      </c>
      <c r="L399" s="31">
        <v>0</v>
      </c>
      <c r="M399" s="31">
        <v>0</v>
      </c>
      <c r="N399" s="31">
        <v>0</v>
      </c>
      <c r="O399" s="31">
        <v>0</v>
      </c>
      <c r="P399" s="31">
        <v>0</v>
      </c>
    </row>
    <row r="400" spans="2:16" ht="16.8">
      <c r="B400" s="203" t="s">
        <v>211</v>
      </c>
      <c r="C400" s="201"/>
      <c r="D400" s="201" t="s">
        <v>136</v>
      </c>
      <c r="E400" s="201" t="s">
        <v>179</v>
      </c>
      <c r="F400" s="201" t="s">
        <v>113</v>
      </c>
      <c r="G400" s="202">
        <v>0</v>
      </c>
      <c r="H400" s="202">
        <v>0</v>
      </c>
      <c r="I400" s="202">
        <v>0</v>
      </c>
      <c r="J400" s="202">
        <v>0</v>
      </c>
      <c r="K400" s="202">
        <v>0</v>
      </c>
      <c r="L400" s="31">
        <v>0</v>
      </c>
      <c r="M400" s="31">
        <v>0</v>
      </c>
      <c r="N400" s="31">
        <v>0</v>
      </c>
      <c r="O400" s="31">
        <v>0</v>
      </c>
      <c r="P400" s="31">
        <v>0</v>
      </c>
    </row>
    <row r="401" spans="2:16" ht="16.8">
      <c r="B401" s="204" t="s">
        <v>211</v>
      </c>
      <c r="C401" s="205"/>
      <c r="D401" s="205" t="s">
        <v>136</v>
      </c>
      <c r="E401" s="205" t="s">
        <v>180</v>
      </c>
      <c r="F401" s="201" t="s">
        <v>175</v>
      </c>
      <c r="G401" s="202">
        <v>0</v>
      </c>
      <c r="H401" s="202">
        <v>0</v>
      </c>
      <c r="I401" s="202">
        <v>0</v>
      </c>
      <c r="J401" s="202">
        <v>0</v>
      </c>
      <c r="K401" s="202">
        <v>0</v>
      </c>
      <c r="L401" s="31">
        <v>0</v>
      </c>
      <c r="M401" s="31">
        <v>0</v>
      </c>
      <c r="N401" s="31">
        <v>0</v>
      </c>
      <c r="O401" s="31">
        <v>0</v>
      </c>
      <c r="P401" s="31">
        <v>0</v>
      </c>
    </row>
    <row r="402" spans="2:16" ht="16.8">
      <c r="B402" s="199" t="s">
        <v>212</v>
      </c>
      <c r="C402" s="200"/>
      <c r="D402" s="200" t="s">
        <v>136</v>
      </c>
      <c r="E402" s="200" t="s">
        <v>174</v>
      </c>
      <c r="F402" s="201" t="s">
        <v>175</v>
      </c>
      <c r="G402" s="202">
        <v>0</v>
      </c>
      <c r="H402" s="202">
        <v>0</v>
      </c>
      <c r="I402" s="202">
        <v>0</v>
      </c>
      <c r="J402" s="202">
        <v>0</v>
      </c>
      <c r="K402" s="202">
        <v>0</v>
      </c>
      <c r="L402" s="31">
        <v>0</v>
      </c>
      <c r="M402" s="31">
        <v>0</v>
      </c>
      <c r="N402" s="31">
        <v>0</v>
      </c>
      <c r="O402" s="31">
        <v>0</v>
      </c>
      <c r="P402" s="31">
        <v>0</v>
      </c>
    </row>
    <row r="403" spans="2:16" ht="16.8">
      <c r="B403" s="203" t="s">
        <v>212</v>
      </c>
      <c r="C403" s="201"/>
      <c r="D403" s="201" t="s">
        <v>136</v>
      </c>
      <c r="E403" s="201" t="s">
        <v>176</v>
      </c>
      <c r="F403" s="201" t="s">
        <v>175</v>
      </c>
      <c r="G403" s="202">
        <v>0</v>
      </c>
      <c r="H403" s="202">
        <v>0</v>
      </c>
      <c r="I403" s="202">
        <v>0</v>
      </c>
      <c r="J403" s="202">
        <v>0</v>
      </c>
      <c r="K403" s="202">
        <v>0</v>
      </c>
      <c r="L403" s="31">
        <v>0</v>
      </c>
      <c r="M403" s="31">
        <v>0</v>
      </c>
      <c r="N403" s="31">
        <v>0</v>
      </c>
      <c r="O403" s="31">
        <v>0</v>
      </c>
      <c r="P403" s="31">
        <v>0</v>
      </c>
    </row>
    <row r="404" spans="2:16" ht="16.8">
      <c r="B404" s="203" t="s">
        <v>212</v>
      </c>
      <c r="C404" s="201"/>
      <c r="D404" s="201" t="s">
        <v>136</v>
      </c>
      <c r="E404" s="201" t="s">
        <v>177</v>
      </c>
      <c r="F404" s="201" t="s">
        <v>175</v>
      </c>
      <c r="G404" s="202">
        <v>0</v>
      </c>
      <c r="H404" s="202">
        <v>0</v>
      </c>
      <c r="I404" s="202">
        <v>0</v>
      </c>
      <c r="J404" s="202">
        <v>0</v>
      </c>
      <c r="K404" s="202">
        <v>0</v>
      </c>
      <c r="L404" s="31">
        <v>0</v>
      </c>
      <c r="M404" s="31">
        <v>0</v>
      </c>
      <c r="N404" s="31">
        <v>0</v>
      </c>
      <c r="O404" s="31">
        <v>0</v>
      </c>
      <c r="P404" s="31">
        <v>0</v>
      </c>
    </row>
    <row r="405" spans="2:16" ht="16.8">
      <c r="B405" s="203" t="s">
        <v>212</v>
      </c>
      <c r="C405" s="201"/>
      <c r="D405" s="201" t="s">
        <v>136</v>
      </c>
      <c r="E405" s="201" t="s">
        <v>178</v>
      </c>
      <c r="F405" s="201" t="s">
        <v>113</v>
      </c>
      <c r="G405" s="202">
        <v>0</v>
      </c>
      <c r="H405" s="202">
        <v>0</v>
      </c>
      <c r="I405" s="202">
        <v>0</v>
      </c>
      <c r="J405" s="202">
        <v>0</v>
      </c>
      <c r="K405" s="202">
        <v>0</v>
      </c>
      <c r="L405" s="31">
        <v>0</v>
      </c>
      <c r="M405" s="31">
        <v>0</v>
      </c>
      <c r="N405" s="31">
        <v>0</v>
      </c>
      <c r="O405" s="31">
        <v>0</v>
      </c>
      <c r="P405" s="31">
        <v>0</v>
      </c>
    </row>
    <row r="406" spans="2:16" ht="16.8">
      <c r="B406" s="203" t="s">
        <v>212</v>
      </c>
      <c r="C406" s="201"/>
      <c r="D406" s="201" t="s">
        <v>136</v>
      </c>
      <c r="E406" s="201" t="s">
        <v>179</v>
      </c>
      <c r="F406" s="201" t="s">
        <v>113</v>
      </c>
      <c r="G406" s="202">
        <v>0</v>
      </c>
      <c r="H406" s="202">
        <v>0</v>
      </c>
      <c r="I406" s="202">
        <v>0</v>
      </c>
      <c r="J406" s="202">
        <v>0</v>
      </c>
      <c r="K406" s="202">
        <v>0</v>
      </c>
      <c r="L406" s="31">
        <v>0</v>
      </c>
      <c r="M406" s="31">
        <v>0</v>
      </c>
      <c r="N406" s="31">
        <v>0</v>
      </c>
      <c r="O406" s="31">
        <v>0</v>
      </c>
      <c r="P406" s="31">
        <v>0</v>
      </c>
    </row>
    <row r="407" spans="2:16" ht="16.8">
      <c r="B407" s="204" t="s">
        <v>212</v>
      </c>
      <c r="C407" s="205"/>
      <c r="D407" s="205" t="s">
        <v>136</v>
      </c>
      <c r="E407" s="205" t="s">
        <v>180</v>
      </c>
      <c r="F407" s="201" t="s">
        <v>175</v>
      </c>
      <c r="G407" s="202">
        <v>0</v>
      </c>
      <c r="H407" s="202">
        <v>0</v>
      </c>
      <c r="I407" s="202">
        <v>0</v>
      </c>
      <c r="J407" s="202">
        <v>0</v>
      </c>
      <c r="K407" s="202">
        <v>0</v>
      </c>
      <c r="L407" s="31">
        <v>0</v>
      </c>
      <c r="M407" s="31">
        <v>0</v>
      </c>
      <c r="N407" s="31">
        <v>0</v>
      </c>
      <c r="O407" s="31">
        <v>0</v>
      </c>
      <c r="P407" s="31">
        <v>0</v>
      </c>
    </row>
    <row r="408" spans="2:16" ht="16.8">
      <c r="B408" s="199" t="s">
        <v>213</v>
      </c>
      <c r="C408" s="200"/>
      <c r="D408" s="200" t="s">
        <v>136</v>
      </c>
      <c r="E408" s="200" t="s">
        <v>174</v>
      </c>
      <c r="F408" s="201" t="s">
        <v>175</v>
      </c>
      <c r="G408" s="202">
        <v>1</v>
      </c>
      <c r="H408" s="202">
        <v>1</v>
      </c>
      <c r="I408" s="202">
        <v>1</v>
      </c>
      <c r="J408" s="202">
        <v>1</v>
      </c>
      <c r="K408" s="202">
        <v>1</v>
      </c>
      <c r="L408" s="31">
        <v>6.8385150266541483</v>
      </c>
      <c r="M408" s="31">
        <v>9.0995505300000019</v>
      </c>
      <c r="N408" s="31">
        <v>31.363644215000004</v>
      </c>
      <c r="O408" s="31">
        <v>53.069101349999983</v>
      </c>
      <c r="P408" s="31">
        <v>55.890328785000001</v>
      </c>
    </row>
    <row r="409" spans="2:16" ht="16.8">
      <c r="B409" s="203" t="s">
        <v>213</v>
      </c>
      <c r="C409" s="201"/>
      <c r="D409" s="201" t="s">
        <v>136</v>
      </c>
      <c r="E409" s="201" t="s">
        <v>176</v>
      </c>
      <c r="F409" s="201" t="s">
        <v>175</v>
      </c>
      <c r="G409" s="202">
        <v>0</v>
      </c>
      <c r="H409" s="202">
        <v>0</v>
      </c>
      <c r="I409" s="202">
        <v>0</v>
      </c>
      <c r="J409" s="202">
        <v>0</v>
      </c>
      <c r="K409" s="202">
        <v>0</v>
      </c>
      <c r="L409" s="31">
        <v>0</v>
      </c>
      <c r="M409" s="31">
        <v>0</v>
      </c>
      <c r="N409" s="31">
        <v>0</v>
      </c>
      <c r="O409" s="31">
        <v>0</v>
      </c>
      <c r="P409" s="31">
        <v>0</v>
      </c>
    </row>
    <row r="410" spans="2:16" ht="16.8">
      <c r="B410" s="203" t="s">
        <v>213</v>
      </c>
      <c r="C410" s="201"/>
      <c r="D410" s="201" t="s">
        <v>136</v>
      </c>
      <c r="E410" s="201" t="s">
        <v>177</v>
      </c>
      <c r="F410" s="201" t="s">
        <v>175</v>
      </c>
      <c r="G410" s="202">
        <v>0</v>
      </c>
      <c r="H410" s="202">
        <v>0</v>
      </c>
      <c r="I410" s="202">
        <v>0</v>
      </c>
      <c r="J410" s="202">
        <v>0</v>
      </c>
      <c r="K410" s="202">
        <v>0</v>
      </c>
      <c r="L410" s="31">
        <v>0</v>
      </c>
      <c r="M410" s="31">
        <v>0</v>
      </c>
      <c r="N410" s="31">
        <v>0</v>
      </c>
      <c r="O410" s="31">
        <v>0</v>
      </c>
      <c r="P410" s="31">
        <v>0</v>
      </c>
    </row>
    <row r="411" spans="2:16" ht="16.8">
      <c r="B411" s="203" t="s">
        <v>213</v>
      </c>
      <c r="C411" s="201"/>
      <c r="D411" s="201" t="s">
        <v>136</v>
      </c>
      <c r="E411" s="201" t="s">
        <v>178</v>
      </c>
      <c r="F411" s="201" t="s">
        <v>113</v>
      </c>
      <c r="G411" s="202">
        <v>0</v>
      </c>
      <c r="H411" s="202">
        <v>0</v>
      </c>
      <c r="I411" s="202">
        <v>0</v>
      </c>
      <c r="J411" s="202">
        <v>0</v>
      </c>
      <c r="K411" s="202">
        <v>0</v>
      </c>
      <c r="L411" s="31">
        <v>0</v>
      </c>
      <c r="M411" s="31">
        <v>0</v>
      </c>
      <c r="N411" s="31">
        <v>0</v>
      </c>
      <c r="O411" s="31">
        <v>0</v>
      </c>
      <c r="P411" s="31">
        <v>0</v>
      </c>
    </row>
    <row r="412" spans="2:16" ht="16.8">
      <c r="B412" s="203" t="s">
        <v>213</v>
      </c>
      <c r="C412" s="201"/>
      <c r="D412" s="201" t="s">
        <v>136</v>
      </c>
      <c r="E412" s="201" t="s">
        <v>179</v>
      </c>
      <c r="F412" s="201" t="s">
        <v>113</v>
      </c>
      <c r="G412" s="202">
        <v>0</v>
      </c>
      <c r="H412" s="202">
        <v>0</v>
      </c>
      <c r="I412" s="202">
        <v>0</v>
      </c>
      <c r="J412" s="202">
        <v>0</v>
      </c>
      <c r="K412" s="202">
        <v>0</v>
      </c>
      <c r="L412" s="31">
        <v>0</v>
      </c>
      <c r="M412" s="31">
        <v>0</v>
      </c>
      <c r="N412" s="31">
        <v>0</v>
      </c>
      <c r="O412" s="31">
        <v>0</v>
      </c>
      <c r="P412" s="31">
        <v>0</v>
      </c>
    </row>
    <row r="413" spans="2:16" ht="16.8">
      <c r="B413" s="204" t="s">
        <v>213</v>
      </c>
      <c r="C413" s="205"/>
      <c r="D413" s="205" t="s">
        <v>136</v>
      </c>
      <c r="E413" s="205" t="s">
        <v>180</v>
      </c>
      <c r="F413" s="201" t="s">
        <v>175</v>
      </c>
      <c r="G413" s="202">
        <v>0</v>
      </c>
      <c r="H413" s="202">
        <v>0</v>
      </c>
      <c r="I413" s="202">
        <v>0</v>
      </c>
      <c r="J413" s="202">
        <v>0</v>
      </c>
      <c r="K413" s="202">
        <v>0</v>
      </c>
      <c r="L413" s="31">
        <v>0</v>
      </c>
      <c r="M413" s="31">
        <v>0</v>
      </c>
      <c r="N413" s="31">
        <v>0</v>
      </c>
      <c r="O413" s="31">
        <v>0</v>
      </c>
      <c r="P413" s="31">
        <v>0</v>
      </c>
    </row>
    <row r="414" spans="2:16" ht="16.8">
      <c r="B414" s="199" t="s">
        <v>214</v>
      </c>
      <c r="C414" s="200"/>
      <c r="D414" s="200" t="s">
        <v>136</v>
      </c>
      <c r="E414" s="200" t="s">
        <v>174</v>
      </c>
      <c r="F414" s="201" t="s">
        <v>175</v>
      </c>
      <c r="G414" s="202">
        <v>1</v>
      </c>
      <c r="H414" s="202">
        <v>1</v>
      </c>
      <c r="I414" s="202">
        <v>1</v>
      </c>
      <c r="J414" s="202">
        <v>1</v>
      </c>
      <c r="K414" s="202">
        <v>1</v>
      </c>
      <c r="L414" s="31">
        <v>18.070363500000003</v>
      </c>
      <c r="M414" s="31">
        <v>34.836928499999992</v>
      </c>
      <c r="N414" s="31">
        <v>52.487142999999996</v>
      </c>
      <c r="O414" s="31">
        <v>52.885554999999989</v>
      </c>
      <c r="P414" s="31">
        <v>36.899819999999998</v>
      </c>
    </row>
    <row r="415" spans="2:16" ht="16.8">
      <c r="B415" s="203" t="s">
        <v>214</v>
      </c>
      <c r="C415" s="201"/>
      <c r="D415" s="201" t="s">
        <v>136</v>
      </c>
      <c r="E415" s="201" t="s">
        <v>176</v>
      </c>
      <c r="F415" s="201" t="s">
        <v>175</v>
      </c>
      <c r="G415" s="202">
        <v>0</v>
      </c>
      <c r="H415" s="202">
        <v>0</v>
      </c>
      <c r="I415" s="202">
        <v>0</v>
      </c>
      <c r="J415" s="202">
        <v>0</v>
      </c>
      <c r="K415" s="202">
        <v>0</v>
      </c>
      <c r="L415" s="31">
        <v>0</v>
      </c>
      <c r="M415" s="31">
        <v>0</v>
      </c>
      <c r="N415" s="31">
        <v>0</v>
      </c>
      <c r="O415" s="31">
        <v>0</v>
      </c>
      <c r="P415" s="31">
        <v>0</v>
      </c>
    </row>
    <row r="416" spans="2:16" ht="16.8">
      <c r="B416" s="203" t="s">
        <v>214</v>
      </c>
      <c r="C416" s="201"/>
      <c r="D416" s="201" t="s">
        <v>136</v>
      </c>
      <c r="E416" s="201" t="s">
        <v>177</v>
      </c>
      <c r="F416" s="201" t="s">
        <v>175</v>
      </c>
      <c r="G416" s="202">
        <v>0</v>
      </c>
      <c r="H416" s="202">
        <v>0</v>
      </c>
      <c r="I416" s="202">
        <v>0</v>
      </c>
      <c r="J416" s="202">
        <v>0</v>
      </c>
      <c r="K416" s="202">
        <v>0</v>
      </c>
      <c r="L416" s="31">
        <v>0</v>
      </c>
      <c r="M416" s="31">
        <v>0</v>
      </c>
      <c r="N416" s="31">
        <v>0</v>
      </c>
      <c r="O416" s="31">
        <v>0</v>
      </c>
      <c r="P416" s="31">
        <v>0</v>
      </c>
    </row>
    <row r="417" spans="2:16" ht="16.8">
      <c r="B417" s="203" t="s">
        <v>214</v>
      </c>
      <c r="C417" s="201"/>
      <c r="D417" s="201" t="s">
        <v>136</v>
      </c>
      <c r="E417" s="201" t="s">
        <v>178</v>
      </c>
      <c r="F417" s="201" t="s">
        <v>113</v>
      </c>
      <c r="G417" s="202">
        <v>0</v>
      </c>
      <c r="H417" s="202">
        <v>0</v>
      </c>
      <c r="I417" s="202">
        <v>0</v>
      </c>
      <c r="J417" s="202">
        <v>0</v>
      </c>
      <c r="K417" s="202">
        <v>0</v>
      </c>
      <c r="L417" s="31">
        <v>0</v>
      </c>
      <c r="M417" s="31">
        <v>0</v>
      </c>
      <c r="N417" s="31">
        <v>0</v>
      </c>
      <c r="O417" s="31">
        <v>0</v>
      </c>
      <c r="P417" s="31">
        <v>0</v>
      </c>
    </row>
    <row r="418" spans="2:16" ht="16.8">
      <c r="B418" s="203" t="s">
        <v>214</v>
      </c>
      <c r="C418" s="201"/>
      <c r="D418" s="201" t="s">
        <v>136</v>
      </c>
      <c r="E418" s="201" t="s">
        <v>179</v>
      </c>
      <c r="F418" s="201" t="s">
        <v>113</v>
      </c>
      <c r="G418" s="202">
        <v>0</v>
      </c>
      <c r="H418" s="202">
        <v>0</v>
      </c>
      <c r="I418" s="202">
        <v>0</v>
      </c>
      <c r="J418" s="202">
        <v>0</v>
      </c>
      <c r="K418" s="202">
        <v>0</v>
      </c>
      <c r="L418" s="31">
        <v>0</v>
      </c>
      <c r="M418" s="31">
        <v>0</v>
      </c>
      <c r="N418" s="31">
        <v>0</v>
      </c>
      <c r="O418" s="31">
        <v>0</v>
      </c>
      <c r="P418" s="31">
        <v>0</v>
      </c>
    </row>
    <row r="419" spans="2:16" ht="16.8">
      <c r="B419" s="204" t="s">
        <v>214</v>
      </c>
      <c r="C419" s="205"/>
      <c r="D419" s="205" t="s">
        <v>136</v>
      </c>
      <c r="E419" s="205" t="s">
        <v>180</v>
      </c>
      <c r="F419" s="201" t="s">
        <v>175</v>
      </c>
      <c r="G419" s="202">
        <v>0</v>
      </c>
      <c r="H419" s="202">
        <v>0</v>
      </c>
      <c r="I419" s="202">
        <v>0</v>
      </c>
      <c r="J419" s="202">
        <v>0</v>
      </c>
      <c r="K419" s="202">
        <v>0</v>
      </c>
      <c r="L419" s="31">
        <v>0</v>
      </c>
      <c r="M419" s="31">
        <v>0</v>
      </c>
      <c r="N419" s="31">
        <v>0</v>
      </c>
      <c r="O419" s="31">
        <v>0</v>
      </c>
      <c r="P419" s="31">
        <v>0</v>
      </c>
    </row>
    <row r="420" spans="2:16" ht="16.8">
      <c r="B420" s="199" t="s">
        <v>215</v>
      </c>
      <c r="C420" s="200"/>
      <c r="D420" s="200" t="s">
        <v>136</v>
      </c>
      <c r="E420" s="200" t="s">
        <v>174</v>
      </c>
      <c r="F420" s="201" t="s">
        <v>175</v>
      </c>
      <c r="G420" s="202">
        <v>0</v>
      </c>
      <c r="H420" s="202">
        <v>0</v>
      </c>
      <c r="I420" s="202">
        <v>0</v>
      </c>
      <c r="J420" s="202">
        <v>0</v>
      </c>
      <c r="K420" s="202">
        <v>0</v>
      </c>
      <c r="L420" s="31">
        <v>0</v>
      </c>
      <c r="M420" s="31">
        <v>0</v>
      </c>
      <c r="N420" s="31">
        <v>0</v>
      </c>
      <c r="O420" s="31">
        <v>0</v>
      </c>
      <c r="P420" s="31">
        <v>0</v>
      </c>
    </row>
    <row r="421" spans="2:16" ht="16.8">
      <c r="B421" s="203" t="s">
        <v>215</v>
      </c>
      <c r="C421" s="201"/>
      <c r="D421" s="201" t="s">
        <v>136</v>
      </c>
      <c r="E421" s="201" t="s">
        <v>176</v>
      </c>
      <c r="F421" s="201" t="s">
        <v>175</v>
      </c>
      <c r="G421" s="202">
        <v>0</v>
      </c>
      <c r="H421" s="202">
        <v>0</v>
      </c>
      <c r="I421" s="202">
        <v>0</v>
      </c>
      <c r="J421" s="202">
        <v>0</v>
      </c>
      <c r="K421" s="202">
        <v>0</v>
      </c>
      <c r="L421" s="31">
        <v>0</v>
      </c>
      <c r="M421" s="31">
        <v>0</v>
      </c>
      <c r="N421" s="31">
        <v>0</v>
      </c>
      <c r="O421" s="31">
        <v>0</v>
      </c>
      <c r="P421" s="31">
        <v>0</v>
      </c>
    </row>
    <row r="422" spans="2:16" ht="16.8">
      <c r="B422" s="203" t="s">
        <v>215</v>
      </c>
      <c r="C422" s="201"/>
      <c r="D422" s="201" t="s">
        <v>136</v>
      </c>
      <c r="E422" s="201" t="s">
        <v>177</v>
      </c>
      <c r="F422" s="201" t="s">
        <v>175</v>
      </c>
      <c r="G422" s="202">
        <v>0</v>
      </c>
      <c r="H422" s="202">
        <v>0</v>
      </c>
      <c r="I422" s="202">
        <v>0</v>
      </c>
      <c r="J422" s="202">
        <v>0</v>
      </c>
      <c r="K422" s="202">
        <v>0</v>
      </c>
      <c r="L422" s="31">
        <v>0</v>
      </c>
      <c r="M422" s="31">
        <v>0</v>
      </c>
      <c r="N422" s="31">
        <v>0</v>
      </c>
      <c r="O422" s="31">
        <v>0</v>
      </c>
      <c r="P422" s="31">
        <v>0</v>
      </c>
    </row>
    <row r="423" spans="2:16" ht="16.8">
      <c r="B423" s="203" t="s">
        <v>215</v>
      </c>
      <c r="C423" s="201"/>
      <c r="D423" s="201" t="s">
        <v>136</v>
      </c>
      <c r="E423" s="201" t="s">
        <v>178</v>
      </c>
      <c r="F423" s="201" t="s">
        <v>113</v>
      </c>
      <c r="G423" s="202">
        <v>0</v>
      </c>
      <c r="H423" s="202">
        <v>0</v>
      </c>
      <c r="I423" s="202">
        <v>0</v>
      </c>
      <c r="J423" s="202">
        <v>0</v>
      </c>
      <c r="K423" s="202">
        <v>0</v>
      </c>
      <c r="L423" s="31">
        <v>0</v>
      </c>
      <c r="M423" s="31">
        <v>0</v>
      </c>
      <c r="N423" s="31">
        <v>0</v>
      </c>
      <c r="O423" s="31">
        <v>0</v>
      </c>
      <c r="P423" s="31">
        <v>0</v>
      </c>
    </row>
    <row r="424" spans="2:16" ht="16.8">
      <c r="B424" s="203" t="s">
        <v>215</v>
      </c>
      <c r="C424" s="201"/>
      <c r="D424" s="201" t="s">
        <v>136</v>
      </c>
      <c r="E424" s="201" t="s">
        <v>179</v>
      </c>
      <c r="F424" s="201" t="s">
        <v>113</v>
      </c>
      <c r="G424" s="202">
        <v>0</v>
      </c>
      <c r="H424" s="202">
        <v>0</v>
      </c>
      <c r="I424" s="202">
        <v>0</v>
      </c>
      <c r="J424" s="202">
        <v>0</v>
      </c>
      <c r="K424" s="202">
        <v>0</v>
      </c>
      <c r="L424" s="31">
        <v>0</v>
      </c>
      <c r="M424" s="31">
        <v>0</v>
      </c>
      <c r="N424" s="31">
        <v>0</v>
      </c>
      <c r="O424" s="31">
        <v>0</v>
      </c>
      <c r="P424" s="31">
        <v>0</v>
      </c>
    </row>
    <row r="425" spans="2:16" ht="16.8">
      <c r="B425" s="204" t="s">
        <v>215</v>
      </c>
      <c r="C425" s="205"/>
      <c r="D425" s="205" t="s">
        <v>136</v>
      </c>
      <c r="E425" s="205" t="s">
        <v>180</v>
      </c>
      <c r="F425" s="201" t="s">
        <v>175</v>
      </c>
      <c r="G425" s="202">
        <v>0</v>
      </c>
      <c r="H425" s="202">
        <v>0</v>
      </c>
      <c r="I425" s="202">
        <v>0</v>
      </c>
      <c r="J425" s="202">
        <v>0</v>
      </c>
      <c r="K425" s="202">
        <v>0</v>
      </c>
      <c r="L425" s="31">
        <v>0</v>
      </c>
      <c r="M425" s="31">
        <v>0</v>
      </c>
      <c r="N425" s="31">
        <v>0</v>
      </c>
      <c r="O425" s="31">
        <v>0</v>
      </c>
      <c r="P425" s="31">
        <v>0</v>
      </c>
    </row>
    <row r="426" spans="2:16" ht="16.8">
      <c r="B426" s="199" t="s">
        <v>216</v>
      </c>
      <c r="C426" s="200"/>
      <c r="D426" s="200" t="s">
        <v>136</v>
      </c>
      <c r="E426" s="200" t="s">
        <v>174</v>
      </c>
      <c r="F426" s="201" t="s">
        <v>175</v>
      </c>
      <c r="G426" s="202">
        <v>0</v>
      </c>
      <c r="H426" s="202">
        <v>0</v>
      </c>
      <c r="I426" s="202">
        <v>0</v>
      </c>
      <c r="J426" s="202">
        <v>0</v>
      </c>
      <c r="K426" s="202">
        <v>0</v>
      </c>
      <c r="L426" s="31">
        <v>0</v>
      </c>
      <c r="M426" s="31">
        <v>0</v>
      </c>
      <c r="N426" s="31">
        <v>0</v>
      </c>
      <c r="O426" s="31">
        <v>0</v>
      </c>
      <c r="P426" s="31">
        <v>0</v>
      </c>
    </row>
    <row r="427" spans="2:16" ht="16.8">
      <c r="B427" s="203" t="s">
        <v>216</v>
      </c>
      <c r="C427" s="201"/>
      <c r="D427" s="201" t="s">
        <v>136</v>
      </c>
      <c r="E427" s="201" t="s">
        <v>176</v>
      </c>
      <c r="F427" s="201" t="s">
        <v>175</v>
      </c>
      <c r="G427" s="202">
        <v>0</v>
      </c>
      <c r="H427" s="202">
        <v>0</v>
      </c>
      <c r="I427" s="202">
        <v>0</v>
      </c>
      <c r="J427" s="202">
        <v>0</v>
      </c>
      <c r="K427" s="202">
        <v>0</v>
      </c>
      <c r="L427" s="31">
        <v>0</v>
      </c>
      <c r="M427" s="31">
        <v>0</v>
      </c>
      <c r="N427" s="31">
        <v>0</v>
      </c>
      <c r="O427" s="31">
        <v>0</v>
      </c>
      <c r="P427" s="31">
        <v>0</v>
      </c>
    </row>
    <row r="428" spans="2:16" ht="16.8">
      <c r="B428" s="203" t="s">
        <v>216</v>
      </c>
      <c r="C428" s="201"/>
      <c r="D428" s="201" t="s">
        <v>136</v>
      </c>
      <c r="E428" s="201" t="s">
        <v>177</v>
      </c>
      <c r="F428" s="201" t="s">
        <v>175</v>
      </c>
      <c r="G428" s="202">
        <v>0</v>
      </c>
      <c r="H428" s="202">
        <v>0</v>
      </c>
      <c r="I428" s="202">
        <v>0</v>
      </c>
      <c r="J428" s="202">
        <v>0</v>
      </c>
      <c r="K428" s="202">
        <v>0</v>
      </c>
      <c r="L428" s="31">
        <v>0</v>
      </c>
      <c r="M428" s="31">
        <v>0</v>
      </c>
      <c r="N428" s="31">
        <v>0</v>
      </c>
      <c r="O428" s="31">
        <v>0</v>
      </c>
      <c r="P428" s="31">
        <v>0</v>
      </c>
    </row>
    <row r="429" spans="2:16" ht="16.8">
      <c r="B429" s="203" t="s">
        <v>216</v>
      </c>
      <c r="C429" s="201"/>
      <c r="D429" s="201" t="s">
        <v>136</v>
      </c>
      <c r="E429" s="201" t="s">
        <v>178</v>
      </c>
      <c r="F429" s="201" t="s">
        <v>113</v>
      </c>
      <c r="G429" s="202">
        <v>0</v>
      </c>
      <c r="H429" s="202">
        <v>0</v>
      </c>
      <c r="I429" s="202">
        <v>0</v>
      </c>
      <c r="J429" s="202">
        <v>0</v>
      </c>
      <c r="K429" s="202">
        <v>0</v>
      </c>
      <c r="L429" s="31">
        <v>0</v>
      </c>
      <c r="M429" s="31">
        <v>0</v>
      </c>
      <c r="N429" s="31">
        <v>0</v>
      </c>
      <c r="O429" s="31">
        <v>0</v>
      </c>
      <c r="P429" s="31">
        <v>0</v>
      </c>
    </row>
    <row r="430" spans="2:16" ht="16.8">
      <c r="B430" s="203" t="s">
        <v>216</v>
      </c>
      <c r="C430" s="201"/>
      <c r="D430" s="201" t="s">
        <v>136</v>
      </c>
      <c r="E430" s="201" t="s">
        <v>179</v>
      </c>
      <c r="F430" s="201" t="s">
        <v>113</v>
      </c>
      <c r="G430" s="202">
        <v>0</v>
      </c>
      <c r="H430" s="202">
        <v>0</v>
      </c>
      <c r="I430" s="202">
        <v>0</v>
      </c>
      <c r="J430" s="202">
        <v>0</v>
      </c>
      <c r="K430" s="202">
        <v>0</v>
      </c>
      <c r="L430" s="31">
        <v>0</v>
      </c>
      <c r="M430" s="31">
        <v>0</v>
      </c>
      <c r="N430" s="31">
        <v>0</v>
      </c>
      <c r="O430" s="31">
        <v>0</v>
      </c>
      <c r="P430" s="31">
        <v>0</v>
      </c>
    </row>
    <row r="431" spans="2:16" ht="16.8">
      <c r="B431" s="204" t="s">
        <v>216</v>
      </c>
      <c r="C431" s="205"/>
      <c r="D431" s="205" t="s">
        <v>136</v>
      </c>
      <c r="E431" s="205" t="s">
        <v>180</v>
      </c>
      <c r="F431" s="201" t="s">
        <v>175</v>
      </c>
      <c r="G431" s="202">
        <v>0</v>
      </c>
      <c r="H431" s="202">
        <v>0</v>
      </c>
      <c r="I431" s="202">
        <v>0</v>
      </c>
      <c r="J431" s="202">
        <v>0</v>
      </c>
      <c r="K431" s="202">
        <v>0</v>
      </c>
      <c r="L431" s="31">
        <v>0</v>
      </c>
      <c r="M431" s="31">
        <v>0</v>
      </c>
      <c r="N431" s="31">
        <v>0</v>
      </c>
      <c r="O431" s="31">
        <v>0</v>
      </c>
      <c r="P431" s="31">
        <v>0</v>
      </c>
    </row>
    <row r="432" spans="2:16" ht="16.8">
      <c r="B432" s="199" t="s">
        <v>217</v>
      </c>
      <c r="C432" s="200"/>
      <c r="D432" s="200" t="s">
        <v>136</v>
      </c>
      <c r="E432" s="200" t="s">
        <v>174</v>
      </c>
      <c r="F432" s="201" t="s">
        <v>175</v>
      </c>
      <c r="G432" s="202">
        <v>1</v>
      </c>
      <c r="H432" s="202">
        <v>1</v>
      </c>
      <c r="I432" s="202">
        <v>1</v>
      </c>
      <c r="J432" s="202">
        <v>1</v>
      </c>
      <c r="K432" s="202">
        <v>1</v>
      </c>
      <c r="L432" s="31">
        <v>11.01478277455216</v>
      </c>
      <c r="M432" s="31">
        <v>28.413888658613487</v>
      </c>
      <c r="N432" s="31">
        <v>42.211590253303214</v>
      </c>
      <c r="O432" s="31">
        <v>62.911489984717051</v>
      </c>
      <c r="P432" s="31">
        <v>47.046614640648912</v>
      </c>
    </row>
    <row r="433" spans="2:16" ht="16.8">
      <c r="B433" s="203" t="s">
        <v>217</v>
      </c>
      <c r="C433" s="201"/>
      <c r="D433" s="201" t="s">
        <v>136</v>
      </c>
      <c r="E433" s="201" t="s">
        <v>176</v>
      </c>
      <c r="F433" s="201" t="s">
        <v>175</v>
      </c>
      <c r="G433" s="202">
        <v>0</v>
      </c>
      <c r="H433" s="202">
        <v>0</v>
      </c>
      <c r="I433" s="202">
        <v>0</v>
      </c>
      <c r="J433" s="202">
        <v>0</v>
      </c>
      <c r="K433" s="202">
        <v>0</v>
      </c>
      <c r="L433" s="31">
        <v>0</v>
      </c>
      <c r="M433" s="31">
        <v>0</v>
      </c>
      <c r="N433" s="31">
        <v>0</v>
      </c>
      <c r="O433" s="31">
        <v>0</v>
      </c>
      <c r="P433" s="31">
        <v>0</v>
      </c>
    </row>
    <row r="434" spans="2:16" ht="16.8">
      <c r="B434" s="203" t="s">
        <v>217</v>
      </c>
      <c r="C434" s="201"/>
      <c r="D434" s="201" t="s">
        <v>136</v>
      </c>
      <c r="E434" s="201" t="s">
        <v>177</v>
      </c>
      <c r="F434" s="201" t="s">
        <v>175</v>
      </c>
      <c r="G434" s="202">
        <v>0</v>
      </c>
      <c r="H434" s="202">
        <v>0</v>
      </c>
      <c r="I434" s="202">
        <v>0</v>
      </c>
      <c r="J434" s="202">
        <v>0</v>
      </c>
      <c r="K434" s="202">
        <v>0</v>
      </c>
      <c r="L434" s="31">
        <v>0</v>
      </c>
      <c r="M434" s="31">
        <v>0</v>
      </c>
      <c r="N434" s="31">
        <v>0</v>
      </c>
      <c r="O434" s="31">
        <v>0</v>
      </c>
      <c r="P434" s="31">
        <v>0</v>
      </c>
    </row>
    <row r="435" spans="2:16" ht="16.8">
      <c r="B435" s="203" t="s">
        <v>217</v>
      </c>
      <c r="C435" s="201"/>
      <c r="D435" s="201" t="s">
        <v>136</v>
      </c>
      <c r="E435" s="201" t="s">
        <v>178</v>
      </c>
      <c r="F435" s="201" t="s">
        <v>113</v>
      </c>
      <c r="G435" s="202">
        <v>0</v>
      </c>
      <c r="H435" s="202">
        <v>0</v>
      </c>
      <c r="I435" s="202">
        <v>0</v>
      </c>
      <c r="J435" s="202">
        <v>0</v>
      </c>
      <c r="K435" s="202">
        <v>0</v>
      </c>
      <c r="L435" s="31">
        <v>0</v>
      </c>
      <c r="M435" s="31">
        <v>0</v>
      </c>
      <c r="N435" s="31">
        <v>0</v>
      </c>
      <c r="O435" s="31">
        <v>0</v>
      </c>
      <c r="P435" s="31">
        <v>0</v>
      </c>
    </row>
    <row r="436" spans="2:16" ht="16.8">
      <c r="B436" s="203" t="s">
        <v>217</v>
      </c>
      <c r="C436" s="201"/>
      <c r="D436" s="201" t="s">
        <v>136</v>
      </c>
      <c r="E436" s="201" t="s">
        <v>179</v>
      </c>
      <c r="F436" s="201" t="s">
        <v>113</v>
      </c>
      <c r="G436" s="202">
        <v>0</v>
      </c>
      <c r="H436" s="202">
        <v>0</v>
      </c>
      <c r="I436" s="202">
        <v>0</v>
      </c>
      <c r="J436" s="202">
        <v>0</v>
      </c>
      <c r="K436" s="202">
        <v>0</v>
      </c>
      <c r="L436" s="31">
        <v>0</v>
      </c>
      <c r="M436" s="31">
        <v>0</v>
      </c>
      <c r="N436" s="31">
        <v>0</v>
      </c>
      <c r="O436" s="31">
        <v>0</v>
      </c>
      <c r="P436" s="31">
        <v>0</v>
      </c>
    </row>
    <row r="437" spans="2:16" ht="16.8">
      <c r="B437" s="204" t="s">
        <v>217</v>
      </c>
      <c r="C437" s="205"/>
      <c r="D437" s="205" t="s">
        <v>136</v>
      </c>
      <c r="E437" s="205" t="s">
        <v>180</v>
      </c>
      <c r="F437" s="201" t="s">
        <v>175</v>
      </c>
      <c r="G437" s="202">
        <v>0</v>
      </c>
      <c r="H437" s="202">
        <v>0</v>
      </c>
      <c r="I437" s="202">
        <v>0</v>
      </c>
      <c r="J437" s="202">
        <v>0</v>
      </c>
      <c r="K437" s="202">
        <v>0</v>
      </c>
      <c r="L437" s="31">
        <v>0</v>
      </c>
      <c r="M437" s="31">
        <v>0</v>
      </c>
      <c r="N437" s="31">
        <v>0</v>
      </c>
      <c r="O437" s="31">
        <v>0</v>
      </c>
      <c r="P437" s="31">
        <v>0</v>
      </c>
    </row>
    <row r="438" spans="2:16" ht="16.8">
      <c r="B438" s="199" t="s">
        <v>218</v>
      </c>
      <c r="C438" s="200"/>
      <c r="D438" s="200" t="s">
        <v>136</v>
      </c>
      <c r="E438" s="200" t="s">
        <v>174</v>
      </c>
      <c r="F438" s="201" t="s">
        <v>175</v>
      </c>
      <c r="G438" s="202">
        <v>0.85</v>
      </c>
      <c r="H438" s="202">
        <v>0.85</v>
      </c>
      <c r="I438" s="202">
        <v>0.85</v>
      </c>
      <c r="J438" s="202">
        <v>0.85</v>
      </c>
      <c r="K438" s="202">
        <v>0.85</v>
      </c>
      <c r="L438" s="31">
        <v>0</v>
      </c>
      <c r="M438" s="31">
        <v>0</v>
      </c>
      <c r="N438" s="31">
        <v>0</v>
      </c>
      <c r="O438" s="31">
        <v>0</v>
      </c>
      <c r="P438" s="31">
        <v>0</v>
      </c>
    </row>
    <row r="439" spans="2:16" ht="16.8">
      <c r="B439" s="203" t="s">
        <v>218</v>
      </c>
      <c r="C439" s="201"/>
      <c r="D439" s="201" t="s">
        <v>136</v>
      </c>
      <c r="E439" s="201" t="s">
        <v>176</v>
      </c>
      <c r="F439" s="201" t="s">
        <v>175</v>
      </c>
      <c r="G439" s="202">
        <v>0</v>
      </c>
      <c r="H439" s="202">
        <v>0</v>
      </c>
      <c r="I439" s="202">
        <v>0</v>
      </c>
      <c r="J439" s="202">
        <v>0</v>
      </c>
      <c r="K439" s="202">
        <v>0</v>
      </c>
      <c r="L439" s="31">
        <v>0</v>
      </c>
      <c r="M439" s="31">
        <v>0</v>
      </c>
      <c r="N439" s="31">
        <v>0</v>
      </c>
      <c r="O439" s="31">
        <v>0</v>
      </c>
      <c r="P439" s="31">
        <v>0</v>
      </c>
    </row>
    <row r="440" spans="2:16" ht="16.8">
      <c r="B440" s="203" t="s">
        <v>218</v>
      </c>
      <c r="C440" s="201"/>
      <c r="D440" s="201" t="s">
        <v>136</v>
      </c>
      <c r="E440" s="201" t="s">
        <v>177</v>
      </c>
      <c r="F440" s="201" t="s">
        <v>175</v>
      </c>
      <c r="G440" s="202">
        <v>0</v>
      </c>
      <c r="H440" s="202">
        <v>0</v>
      </c>
      <c r="I440" s="202">
        <v>0</v>
      </c>
      <c r="J440" s="202">
        <v>0</v>
      </c>
      <c r="K440" s="202">
        <v>0</v>
      </c>
      <c r="L440" s="31">
        <v>0</v>
      </c>
      <c r="M440" s="31">
        <v>0</v>
      </c>
      <c r="N440" s="31">
        <v>0</v>
      </c>
      <c r="O440" s="31">
        <v>0</v>
      </c>
      <c r="P440" s="31">
        <v>0</v>
      </c>
    </row>
    <row r="441" spans="2:16" ht="16.8">
      <c r="B441" s="203" t="s">
        <v>218</v>
      </c>
      <c r="C441" s="201"/>
      <c r="D441" s="201" t="s">
        <v>136</v>
      </c>
      <c r="E441" s="201" t="s">
        <v>178</v>
      </c>
      <c r="F441" s="201" t="s">
        <v>113</v>
      </c>
      <c r="G441" s="202">
        <v>0</v>
      </c>
      <c r="H441" s="202">
        <v>0</v>
      </c>
      <c r="I441" s="202">
        <v>0</v>
      </c>
      <c r="J441" s="202">
        <v>0</v>
      </c>
      <c r="K441" s="202">
        <v>0</v>
      </c>
      <c r="L441" s="31">
        <v>0</v>
      </c>
      <c r="M441" s="31">
        <v>0</v>
      </c>
      <c r="N441" s="31">
        <v>0</v>
      </c>
      <c r="O441" s="31">
        <v>0</v>
      </c>
      <c r="P441" s="31">
        <v>0</v>
      </c>
    </row>
    <row r="442" spans="2:16" ht="16.8">
      <c r="B442" s="203" t="s">
        <v>218</v>
      </c>
      <c r="C442" s="201"/>
      <c r="D442" s="201" t="s">
        <v>136</v>
      </c>
      <c r="E442" s="201" t="s">
        <v>179</v>
      </c>
      <c r="F442" s="201" t="s">
        <v>113</v>
      </c>
      <c r="G442" s="202">
        <v>0.15</v>
      </c>
      <c r="H442" s="202">
        <v>0.15</v>
      </c>
      <c r="I442" s="202">
        <v>0.15</v>
      </c>
      <c r="J442" s="202">
        <v>0.15</v>
      </c>
      <c r="K442" s="202">
        <v>0.15</v>
      </c>
      <c r="L442" s="31">
        <v>0</v>
      </c>
      <c r="M442" s="31">
        <v>0</v>
      </c>
      <c r="N442" s="31">
        <v>0</v>
      </c>
      <c r="O442" s="31">
        <v>0</v>
      </c>
      <c r="P442" s="31">
        <v>0</v>
      </c>
    </row>
    <row r="443" spans="2:16" ht="16.8">
      <c r="B443" s="204" t="s">
        <v>218</v>
      </c>
      <c r="C443" s="205"/>
      <c r="D443" s="205" t="s">
        <v>136</v>
      </c>
      <c r="E443" s="205" t="s">
        <v>180</v>
      </c>
      <c r="F443" s="201" t="s">
        <v>175</v>
      </c>
      <c r="G443" s="202">
        <v>0</v>
      </c>
      <c r="H443" s="202">
        <v>0</v>
      </c>
      <c r="I443" s="202">
        <v>0</v>
      </c>
      <c r="J443" s="202">
        <v>0</v>
      </c>
      <c r="K443" s="202">
        <v>0</v>
      </c>
      <c r="L443" s="31">
        <v>0</v>
      </c>
      <c r="M443" s="31">
        <v>0</v>
      </c>
      <c r="N443" s="31">
        <v>0</v>
      </c>
      <c r="O443" s="31">
        <v>0</v>
      </c>
      <c r="P443" s="31">
        <v>0</v>
      </c>
    </row>
    <row r="444" spans="2:16" ht="16.8" hidden="1">
      <c r="B444" s="199" t="s">
        <v>219</v>
      </c>
      <c r="C444" s="200"/>
      <c r="D444" s="200" t="s">
        <v>136</v>
      </c>
      <c r="E444" s="200" t="s">
        <v>174</v>
      </c>
      <c r="F444" s="201" t="s">
        <v>175</v>
      </c>
      <c r="G444" s="202">
        <v>0</v>
      </c>
      <c r="H444" s="202">
        <v>0</v>
      </c>
      <c r="I444" s="202">
        <v>0</v>
      </c>
      <c r="J444" s="202">
        <v>0</v>
      </c>
      <c r="K444" s="202">
        <v>0</v>
      </c>
      <c r="L444" s="31">
        <v>0</v>
      </c>
      <c r="M444" s="31">
        <v>0</v>
      </c>
      <c r="N444" s="31">
        <v>0</v>
      </c>
      <c r="O444" s="31">
        <v>0</v>
      </c>
      <c r="P444" s="31">
        <v>0</v>
      </c>
    </row>
    <row r="445" spans="2:16" ht="16.8" hidden="1">
      <c r="B445" s="203" t="s">
        <v>219</v>
      </c>
      <c r="C445" s="201"/>
      <c r="D445" s="201" t="s">
        <v>136</v>
      </c>
      <c r="E445" s="201" t="s">
        <v>176</v>
      </c>
      <c r="F445" s="201" t="s">
        <v>175</v>
      </c>
      <c r="G445" s="202">
        <v>0</v>
      </c>
      <c r="H445" s="202">
        <v>0</v>
      </c>
      <c r="I445" s="202">
        <v>0</v>
      </c>
      <c r="J445" s="202">
        <v>0</v>
      </c>
      <c r="K445" s="202">
        <v>0</v>
      </c>
      <c r="L445" s="31">
        <v>0</v>
      </c>
      <c r="M445" s="31">
        <v>0</v>
      </c>
      <c r="N445" s="31">
        <v>0</v>
      </c>
      <c r="O445" s="31">
        <v>0</v>
      </c>
      <c r="P445" s="31">
        <v>0</v>
      </c>
    </row>
    <row r="446" spans="2:16" ht="16.8" hidden="1">
      <c r="B446" s="203" t="s">
        <v>219</v>
      </c>
      <c r="C446" s="201"/>
      <c r="D446" s="201" t="s">
        <v>136</v>
      </c>
      <c r="E446" s="201" t="s">
        <v>177</v>
      </c>
      <c r="F446" s="201" t="s">
        <v>175</v>
      </c>
      <c r="G446" s="202">
        <v>0</v>
      </c>
      <c r="H446" s="202">
        <v>0</v>
      </c>
      <c r="I446" s="202">
        <v>0</v>
      </c>
      <c r="J446" s="202">
        <v>0</v>
      </c>
      <c r="K446" s="202">
        <v>0</v>
      </c>
      <c r="L446" s="31">
        <v>0</v>
      </c>
      <c r="M446" s="31">
        <v>0</v>
      </c>
      <c r="N446" s="31">
        <v>0</v>
      </c>
      <c r="O446" s="31">
        <v>0</v>
      </c>
      <c r="P446" s="31">
        <v>0</v>
      </c>
    </row>
    <row r="447" spans="2:16" ht="16.8" hidden="1">
      <c r="B447" s="203" t="s">
        <v>219</v>
      </c>
      <c r="C447" s="201"/>
      <c r="D447" s="201" t="s">
        <v>136</v>
      </c>
      <c r="E447" s="201" t="s">
        <v>178</v>
      </c>
      <c r="F447" s="201" t="s">
        <v>113</v>
      </c>
      <c r="G447" s="202">
        <v>0</v>
      </c>
      <c r="H447" s="202">
        <v>0</v>
      </c>
      <c r="I447" s="202">
        <v>0</v>
      </c>
      <c r="J447" s="202">
        <v>0</v>
      </c>
      <c r="K447" s="202">
        <v>0</v>
      </c>
      <c r="L447" s="31">
        <v>0</v>
      </c>
      <c r="M447" s="31">
        <v>0</v>
      </c>
      <c r="N447" s="31">
        <v>0</v>
      </c>
      <c r="O447" s="31">
        <v>0</v>
      </c>
      <c r="P447" s="31">
        <v>0</v>
      </c>
    </row>
    <row r="448" spans="2:16" ht="16.8" hidden="1">
      <c r="B448" s="203" t="s">
        <v>219</v>
      </c>
      <c r="C448" s="201"/>
      <c r="D448" s="201" t="s">
        <v>136</v>
      </c>
      <c r="E448" s="201" t="s">
        <v>179</v>
      </c>
      <c r="F448" s="201" t="s">
        <v>113</v>
      </c>
      <c r="G448" s="202">
        <v>0</v>
      </c>
      <c r="H448" s="202">
        <v>0</v>
      </c>
      <c r="I448" s="202">
        <v>0</v>
      </c>
      <c r="J448" s="202">
        <v>0</v>
      </c>
      <c r="K448" s="202">
        <v>0</v>
      </c>
      <c r="L448" s="31">
        <v>0</v>
      </c>
      <c r="M448" s="31">
        <v>0</v>
      </c>
      <c r="N448" s="31">
        <v>0</v>
      </c>
      <c r="O448" s="31">
        <v>0</v>
      </c>
      <c r="P448" s="31">
        <v>0</v>
      </c>
    </row>
    <row r="449" spans="2:16" ht="16.8" hidden="1">
      <c r="B449" s="204" t="s">
        <v>219</v>
      </c>
      <c r="C449" s="205"/>
      <c r="D449" s="205" t="s">
        <v>136</v>
      </c>
      <c r="E449" s="205" t="s">
        <v>180</v>
      </c>
      <c r="F449" s="201" t="s">
        <v>175</v>
      </c>
      <c r="G449" s="202">
        <v>0</v>
      </c>
      <c r="H449" s="202">
        <v>0</v>
      </c>
      <c r="I449" s="202">
        <v>0</v>
      </c>
      <c r="J449" s="202">
        <v>0</v>
      </c>
      <c r="K449" s="202">
        <v>0</v>
      </c>
      <c r="L449" s="31">
        <v>0</v>
      </c>
      <c r="M449" s="31">
        <v>0</v>
      </c>
      <c r="N449" s="31">
        <v>0</v>
      </c>
      <c r="O449" s="31">
        <v>0</v>
      </c>
      <c r="P449" s="31">
        <v>0</v>
      </c>
    </row>
    <row r="450" spans="2:16" ht="16.8" hidden="1">
      <c r="B450" s="199" t="s">
        <v>220</v>
      </c>
      <c r="C450" s="200"/>
      <c r="D450" s="200" t="s">
        <v>136</v>
      </c>
      <c r="E450" s="200" t="s">
        <v>174</v>
      </c>
      <c r="F450" s="201" t="s">
        <v>175</v>
      </c>
      <c r="G450" s="202">
        <v>0</v>
      </c>
      <c r="H450" s="202">
        <v>0</v>
      </c>
      <c r="I450" s="202">
        <v>0</v>
      </c>
      <c r="J450" s="202">
        <v>0</v>
      </c>
      <c r="K450" s="202">
        <v>0</v>
      </c>
      <c r="L450" s="31">
        <v>0</v>
      </c>
      <c r="M450" s="31">
        <v>0</v>
      </c>
      <c r="N450" s="31">
        <v>0</v>
      </c>
      <c r="O450" s="31">
        <v>0</v>
      </c>
      <c r="P450" s="31">
        <v>0</v>
      </c>
    </row>
    <row r="451" spans="2:16" ht="16.8" hidden="1">
      <c r="B451" s="203" t="s">
        <v>220</v>
      </c>
      <c r="C451" s="201"/>
      <c r="D451" s="201" t="s">
        <v>136</v>
      </c>
      <c r="E451" s="201" t="s">
        <v>176</v>
      </c>
      <c r="F451" s="201" t="s">
        <v>175</v>
      </c>
      <c r="G451" s="202">
        <v>0</v>
      </c>
      <c r="H451" s="202">
        <v>0</v>
      </c>
      <c r="I451" s="202">
        <v>0</v>
      </c>
      <c r="J451" s="202">
        <v>0</v>
      </c>
      <c r="K451" s="202">
        <v>0</v>
      </c>
      <c r="L451" s="31">
        <v>0</v>
      </c>
      <c r="M451" s="31">
        <v>0</v>
      </c>
      <c r="N451" s="31">
        <v>0</v>
      </c>
      <c r="O451" s="31">
        <v>0</v>
      </c>
      <c r="P451" s="31">
        <v>0</v>
      </c>
    </row>
    <row r="452" spans="2:16" ht="16.8" hidden="1">
      <c r="B452" s="203" t="s">
        <v>220</v>
      </c>
      <c r="C452" s="201"/>
      <c r="D452" s="201" t="s">
        <v>136</v>
      </c>
      <c r="E452" s="201" t="s">
        <v>177</v>
      </c>
      <c r="F452" s="201" t="s">
        <v>175</v>
      </c>
      <c r="G452" s="202">
        <v>0</v>
      </c>
      <c r="H452" s="202">
        <v>0</v>
      </c>
      <c r="I452" s="202">
        <v>0</v>
      </c>
      <c r="J452" s="202">
        <v>0</v>
      </c>
      <c r="K452" s="202">
        <v>0</v>
      </c>
      <c r="L452" s="31">
        <v>0</v>
      </c>
      <c r="M452" s="31">
        <v>0</v>
      </c>
      <c r="N452" s="31">
        <v>0</v>
      </c>
      <c r="O452" s="31">
        <v>0</v>
      </c>
      <c r="P452" s="31">
        <v>0</v>
      </c>
    </row>
    <row r="453" spans="2:16" ht="16.8" hidden="1">
      <c r="B453" s="203" t="s">
        <v>220</v>
      </c>
      <c r="C453" s="201"/>
      <c r="D453" s="201" t="s">
        <v>136</v>
      </c>
      <c r="E453" s="201" t="s">
        <v>178</v>
      </c>
      <c r="F453" s="201" t="s">
        <v>113</v>
      </c>
      <c r="G453" s="202">
        <v>0</v>
      </c>
      <c r="H453" s="202">
        <v>0</v>
      </c>
      <c r="I453" s="202">
        <v>0</v>
      </c>
      <c r="J453" s="202">
        <v>0</v>
      </c>
      <c r="K453" s="202">
        <v>0</v>
      </c>
      <c r="L453" s="31">
        <v>0</v>
      </c>
      <c r="M453" s="31">
        <v>0</v>
      </c>
      <c r="N453" s="31">
        <v>0</v>
      </c>
      <c r="O453" s="31">
        <v>0</v>
      </c>
      <c r="P453" s="31">
        <v>0</v>
      </c>
    </row>
    <row r="454" spans="2:16" ht="16.8" hidden="1">
      <c r="B454" s="203" t="s">
        <v>220</v>
      </c>
      <c r="C454" s="201"/>
      <c r="D454" s="201" t="s">
        <v>136</v>
      </c>
      <c r="E454" s="201" t="s">
        <v>179</v>
      </c>
      <c r="F454" s="201" t="s">
        <v>113</v>
      </c>
      <c r="G454" s="202">
        <v>0</v>
      </c>
      <c r="H454" s="202">
        <v>0</v>
      </c>
      <c r="I454" s="202">
        <v>0</v>
      </c>
      <c r="J454" s="202">
        <v>0</v>
      </c>
      <c r="K454" s="202">
        <v>0</v>
      </c>
      <c r="L454" s="31">
        <v>0</v>
      </c>
      <c r="M454" s="31">
        <v>0</v>
      </c>
      <c r="N454" s="31">
        <v>0</v>
      </c>
      <c r="O454" s="31">
        <v>0</v>
      </c>
      <c r="P454" s="31">
        <v>0</v>
      </c>
    </row>
    <row r="455" spans="2:16" ht="16.8" hidden="1">
      <c r="B455" s="204" t="s">
        <v>220</v>
      </c>
      <c r="C455" s="205"/>
      <c r="D455" s="205" t="s">
        <v>136</v>
      </c>
      <c r="E455" s="205" t="s">
        <v>180</v>
      </c>
      <c r="F455" s="201" t="s">
        <v>175</v>
      </c>
      <c r="G455" s="202">
        <v>0</v>
      </c>
      <c r="H455" s="202">
        <v>0</v>
      </c>
      <c r="I455" s="202">
        <v>0</v>
      </c>
      <c r="J455" s="202">
        <v>0</v>
      </c>
      <c r="K455" s="202">
        <v>0</v>
      </c>
      <c r="L455" s="31">
        <v>0</v>
      </c>
      <c r="M455" s="31">
        <v>0</v>
      </c>
      <c r="N455" s="31">
        <v>0</v>
      </c>
      <c r="O455" s="31">
        <v>0</v>
      </c>
      <c r="P455" s="31">
        <v>0</v>
      </c>
    </row>
    <row r="456" spans="2:16" ht="16.8">
      <c r="B456" s="203" t="s">
        <v>221</v>
      </c>
      <c r="C456" s="201"/>
      <c r="D456" s="201" t="s">
        <v>136</v>
      </c>
      <c r="E456" s="201" t="s">
        <v>174</v>
      </c>
      <c r="F456" s="201" t="s">
        <v>175</v>
      </c>
      <c r="G456" s="202">
        <v>0</v>
      </c>
      <c r="H456" s="202">
        <v>0</v>
      </c>
      <c r="I456" s="202">
        <v>0</v>
      </c>
      <c r="J456" s="202">
        <v>0</v>
      </c>
      <c r="K456" s="202">
        <v>0</v>
      </c>
      <c r="L456" s="31">
        <v>0</v>
      </c>
      <c r="M456" s="31">
        <v>0</v>
      </c>
      <c r="N456" s="31">
        <v>0</v>
      </c>
      <c r="O456" s="31">
        <v>0</v>
      </c>
      <c r="P456" s="31">
        <v>0</v>
      </c>
    </row>
    <row r="457" spans="2:16" ht="16.8">
      <c r="B457" s="203" t="s">
        <v>221</v>
      </c>
      <c r="C457" s="201"/>
      <c r="D457" s="201" t="s">
        <v>136</v>
      </c>
      <c r="E457" s="201" t="s">
        <v>176</v>
      </c>
      <c r="F457" s="201" t="s">
        <v>175</v>
      </c>
      <c r="G457" s="202">
        <v>0</v>
      </c>
      <c r="H457" s="202">
        <v>0</v>
      </c>
      <c r="I457" s="202">
        <v>0</v>
      </c>
      <c r="J457" s="202">
        <v>0</v>
      </c>
      <c r="K457" s="202">
        <v>0</v>
      </c>
      <c r="L457" s="31">
        <v>0</v>
      </c>
      <c r="M457" s="31">
        <v>0</v>
      </c>
      <c r="N457" s="31">
        <v>0</v>
      </c>
      <c r="O457" s="31">
        <v>0</v>
      </c>
      <c r="P457" s="31">
        <v>0</v>
      </c>
    </row>
    <row r="458" spans="2:16" ht="16.8">
      <c r="B458" s="203" t="s">
        <v>221</v>
      </c>
      <c r="C458" s="201"/>
      <c r="D458" s="201" t="s">
        <v>136</v>
      </c>
      <c r="E458" s="201" t="s">
        <v>177</v>
      </c>
      <c r="F458" s="201" t="s">
        <v>175</v>
      </c>
      <c r="G458" s="202">
        <v>0</v>
      </c>
      <c r="H458" s="202">
        <v>0</v>
      </c>
      <c r="I458" s="202">
        <v>0</v>
      </c>
      <c r="J458" s="202">
        <v>0</v>
      </c>
      <c r="K458" s="202">
        <v>0</v>
      </c>
      <c r="L458" s="31">
        <v>0</v>
      </c>
      <c r="M458" s="31">
        <v>0</v>
      </c>
      <c r="N458" s="31">
        <v>0</v>
      </c>
      <c r="O458" s="31">
        <v>0</v>
      </c>
      <c r="P458" s="31">
        <v>0</v>
      </c>
    </row>
    <row r="459" spans="2:16" ht="16.8">
      <c r="B459" s="203" t="s">
        <v>221</v>
      </c>
      <c r="C459" s="201"/>
      <c r="D459" s="201" t="s">
        <v>136</v>
      </c>
      <c r="E459" s="201" t="s">
        <v>178</v>
      </c>
      <c r="F459" s="201" t="s">
        <v>113</v>
      </c>
      <c r="G459" s="202">
        <v>0</v>
      </c>
      <c r="H459" s="202">
        <v>0</v>
      </c>
      <c r="I459" s="202">
        <v>0</v>
      </c>
      <c r="J459" s="202">
        <v>0</v>
      </c>
      <c r="K459" s="202">
        <v>0</v>
      </c>
      <c r="L459" s="31">
        <v>0</v>
      </c>
      <c r="M459" s="31">
        <v>0</v>
      </c>
      <c r="N459" s="31">
        <v>0</v>
      </c>
      <c r="O459" s="31">
        <v>0</v>
      </c>
      <c r="P459" s="31">
        <v>0</v>
      </c>
    </row>
    <row r="460" spans="2:16" ht="16.8">
      <c r="B460" s="203" t="s">
        <v>221</v>
      </c>
      <c r="C460" s="201"/>
      <c r="D460" s="201" t="s">
        <v>136</v>
      </c>
      <c r="E460" s="201" t="s">
        <v>179</v>
      </c>
      <c r="F460" s="201" t="s">
        <v>113</v>
      </c>
      <c r="G460" s="202">
        <v>0</v>
      </c>
      <c r="H460" s="202">
        <v>0</v>
      </c>
      <c r="I460" s="202">
        <v>0</v>
      </c>
      <c r="J460" s="202">
        <v>0</v>
      </c>
      <c r="K460" s="202">
        <v>0</v>
      </c>
      <c r="L460" s="31">
        <v>0</v>
      </c>
      <c r="M460" s="31">
        <v>0</v>
      </c>
      <c r="N460" s="31">
        <v>0</v>
      </c>
      <c r="O460" s="31">
        <v>0</v>
      </c>
      <c r="P460" s="31">
        <v>0</v>
      </c>
    </row>
    <row r="461" spans="2:16" ht="16.8">
      <c r="B461" s="203" t="s">
        <v>221</v>
      </c>
      <c r="C461" s="201"/>
      <c r="D461" s="201" t="s">
        <v>136</v>
      </c>
      <c r="E461" s="201" t="s">
        <v>180</v>
      </c>
      <c r="F461" s="201" t="s">
        <v>175</v>
      </c>
      <c r="G461" s="202">
        <v>1</v>
      </c>
      <c r="H461" s="202">
        <v>1</v>
      </c>
      <c r="I461" s="202">
        <v>1</v>
      </c>
      <c r="J461" s="202">
        <v>1</v>
      </c>
      <c r="K461" s="202">
        <v>1</v>
      </c>
      <c r="L461" s="31">
        <v>3.069</v>
      </c>
      <c r="M461" s="31">
        <v>15.284000000000001</v>
      </c>
      <c r="N461" s="31">
        <v>39.47</v>
      </c>
      <c r="O461" s="31">
        <v>25.64</v>
      </c>
      <c r="P461" s="31">
        <v>48.859000000000002</v>
      </c>
    </row>
    <row r="462" spans="2:16" ht="16.8">
      <c r="B462" s="199" t="s">
        <v>222</v>
      </c>
      <c r="C462" s="200"/>
      <c r="D462" s="200" t="s">
        <v>136</v>
      </c>
      <c r="E462" s="200" t="s">
        <v>174</v>
      </c>
      <c r="F462" s="201" t="s">
        <v>175</v>
      </c>
      <c r="G462" s="202">
        <v>1</v>
      </c>
      <c r="H462" s="202">
        <v>1</v>
      </c>
      <c r="I462" s="202">
        <v>1</v>
      </c>
      <c r="J462" s="202">
        <v>1</v>
      </c>
      <c r="K462" s="202">
        <v>1</v>
      </c>
      <c r="L462" s="31">
        <v>0</v>
      </c>
      <c r="M462" s="31">
        <v>0</v>
      </c>
      <c r="N462" s="31">
        <v>0</v>
      </c>
      <c r="O462" s="31">
        <v>0</v>
      </c>
      <c r="P462" s="31">
        <v>0</v>
      </c>
    </row>
    <row r="463" spans="2:16" ht="16.8">
      <c r="B463" s="203" t="s">
        <v>222</v>
      </c>
      <c r="C463" s="201"/>
      <c r="D463" s="201" t="s">
        <v>136</v>
      </c>
      <c r="E463" s="201" t="s">
        <v>176</v>
      </c>
      <c r="F463" s="201" t="s">
        <v>175</v>
      </c>
      <c r="G463" s="202">
        <v>0</v>
      </c>
      <c r="H463" s="202">
        <v>0</v>
      </c>
      <c r="I463" s="202">
        <v>0</v>
      </c>
      <c r="J463" s="202">
        <v>0</v>
      </c>
      <c r="K463" s="202">
        <v>0</v>
      </c>
      <c r="L463" s="31">
        <v>0</v>
      </c>
      <c r="M463" s="31">
        <v>0</v>
      </c>
      <c r="N463" s="31">
        <v>0</v>
      </c>
      <c r="O463" s="31">
        <v>0</v>
      </c>
      <c r="P463" s="31">
        <v>0</v>
      </c>
    </row>
    <row r="464" spans="2:16" ht="16.8">
      <c r="B464" s="203" t="s">
        <v>222</v>
      </c>
      <c r="C464" s="201"/>
      <c r="D464" s="201" t="s">
        <v>136</v>
      </c>
      <c r="E464" s="201" t="s">
        <v>177</v>
      </c>
      <c r="F464" s="201" t="s">
        <v>175</v>
      </c>
      <c r="G464" s="202">
        <v>0</v>
      </c>
      <c r="H464" s="202">
        <v>0</v>
      </c>
      <c r="I464" s="202">
        <v>0</v>
      </c>
      <c r="J464" s="202">
        <v>0</v>
      </c>
      <c r="K464" s="202">
        <v>0</v>
      </c>
      <c r="L464" s="31">
        <v>0</v>
      </c>
      <c r="M464" s="31">
        <v>0</v>
      </c>
      <c r="N464" s="31">
        <v>0</v>
      </c>
      <c r="O464" s="31">
        <v>0</v>
      </c>
      <c r="P464" s="31">
        <v>0</v>
      </c>
    </row>
    <row r="465" spans="2:16" ht="16.8">
      <c r="B465" s="203" t="s">
        <v>222</v>
      </c>
      <c r="C465" s="201"/>
      <c r="D465" s="201" t="s">
        <v>136</v>
      </c>
      <c r="E465" s="201" t="s">
        <v>178</v>
      </c>
      <c r="F465" s="201" t="s">
        <v>113</v>
      </c>
      <c r="G465" s="202">
        <v>0</v>
      </c>
      <c r="H465" s="202">
        <v>0</v>
      </c>
      <c r="I465" s="202">
        <v>0</v>
      </c>
      <c r="J465" s="202">
        <v>0</v>
      </c>
      <c r="K465" s="202">
        <v>0</v>
      </c>
      <c r="L465" s="31">
        <v>0</v>
      </c>
      <c r="M465" s="31">
        <v>0</v>
      </c>
      <c r="N465" s="31">
        <v>0</v>
      </c>
      <c r="O465" s="31">
        <v>0</v>
      </c>
      <c r="P465" s="31">
        <v>0</v>
      </c>
    </row>
    <row r="466" spans="2:16" ht="16.8">
      <c r="B466" s="203" t="s">
        <v>222</v>
      </c>
      <c r="C466" s="201"/>
      <c r="D466" s="201" t="s">
        <v>136</v>
      </c>
      <c r="E466" s="201" t="s">
        <v>179</v>
      </c>
      <c r="F466" s="201" t="s">
        <v>113</v>
      </c>
      <c r="G466" s="202">
        <v>0</v>
      </c>
      <c r="H466" s="202">
        <v>0</v>
      </c>
      <c r="I466" s="202">
        <v>0</v>
      </c>
      <c r="J466" s="202">
        <v>0</v>
      </c>
      <c r="K466" s="202">
        <v>0</v>
      </c>
      <c r="L466" s="31">
        <v>0</v>
      </c>
      <c r="M466" s="31">
        <v>0</v>
      </c>
      <c r="N466" s="31">
        <v>0</v>
      </c>
      <c r="O466" s="31">
        <v>0</v>
      </c>
      <c r="P466" s="31">
        <v>0</v>
      </c>
    </row>
    <row r="467" spans="2:16" ht="16.8">
      <c r="B467" s="204" t="s">
        <v>222</v>
      </c>
      <c r="C467" s="205"/>
      <c r="D467" s="205" t="s">
        <v>136</v>
      </c>
      <c r="E467" s="205" t="s">
        <v>180</v>
      </c>
      <c r="F467" s="201" t="s">
        <v>175</v>
      </c>
      <c r="G467" s="202">
        <v>0</v>
      </c>
      <c r="H467" s="202">
        <v>0</v>
      </c>
      <c r="I467" s="202">
        <v>0</v>
      </c>
      <c r="J467" s="202">
        <v>0</v>
      </c>
      <c r="K467" s="202">
        <v>0</v>
      </c>
      <c r="L467" s="31">
        <v>0</v>
      </c>
      <c r="M467" s="31">
        <v>0</v>
      </c>
      <c r="N467" s="31">
        <v>0</v>
      </c>
      <c r="O467" s="31">
        <v>0</v>
      </c>
      <c r="P467" s="31">
        <v>0</v>
      </c>
    </row>
    <row r="468" spans="2:16" ht="16.8">
      <c r="B468" s="203" t="s">
        <v>223</v>
      </c>
      <c r="C468" s="201"/>
      <c r="D468" s="201" t="s">
        <v>136</v>
      </c>
      <c r="E468" s="201" t="s">
        <v>174</v>
      </c>
      <c r="F468" s="201" t="s">
        <v>175</v>
      </c>
      <c r="G468" s="202">
        <v>1</v>
      </c>
      <c r="H468" s="202">
        <v>1</v>
      </c>
      <c r="I468" s="202">
        <v>1</v>
      </c>
      <c r="J468" s="202">
        <v>1</v>
      </c>
      <c r="K468" s="202">
        <v>1</v>
      </c>
      <c r="L468" s="31">
        <v>12.4</v>
      </c>
      <c r="M468" s="31">
        <v>10.96</v>
      </c>
      <c r="N468" s="31">
        <v>22.09</v>
      </c>
      <c r="O468" s="31">
        <v>18.47</v>
      </c>
      <c r="P468" s="31">
        <v>16.84</v>
      </c>
    </row>
    <row r="469" spans="2:16" ht="16.8">
      <c r="B469" s="203" t="s">
        <v>223</v>
      </c>
      <c r="C469" s="201"/>
      <c r="D469" s="201" t="s">
        <v>136</v>
      </c>
      <c r="E469" s="201" t="s">
        <v>176</v>
      </c>
      <c r="F469" s="201" t="s">
        <v>175</v>
      </c>
      <c r="G469" s="202">
        <v>0</v>
      </c>
      <c r="H469" s="202">
        <v>0</v>
      </c>
      <c r="I469" s="202">
        <v>0</v>
      </c>
      <c r="J469" s="202">
        <v>0</v>
      </c>
      <c r="K469" s="202">
        <v>0</v>
      </c>
      <c r="L469" s="31">
        <v>0</v>
      </c>
      <c r="M469" s="31">
        <v>0</v>
      </c>
      <c r="N469" s="31">
        <v>0</v>
      </c>
      <c r="O469" s="31">
        <v>0</v>
      </c>
      <c r="P469" s="31">
        <v>0</v>
      </c>
    </row>
    <row r="470" spans="2:16" ht="16.8">
      <c r="B470" s="203" t="s">
        <v>223</v>
      </c>
      <c r="C470" s="201"/>
      <c r="D470" s="201" t="s">
        <v>136</v>
      </c>
      <c r="E470" s="201" t="s">
        <v>177</v>
      </c>
      <c r="F470" s="201" t="s">
        <v>175</v>
      </c>
      <c r="G470" s="202">
        <v>0</v>
      </c>
      <c r="H470" s="202">
        <v>0</v>
      </c>
      <c r="I470" s="202">
        <v>0</v>
      </c>
      <c r="J470" s="202">
        <v>0</v>
      </c>
      <c r="K470" s="202">
        <v>0</v>
      </c>
      <c r="L470" s="31">
        <v>0</v>
      </c>
      <c r="M470" s="31">
        <v>0</v>
      </c>
      <c r="N470" s="31">
        <v>0</v>
      </c>
      <c r="O470" s="31">
        <v>0</v>
      </c>
      <c r="P470" s="31">
        <v>0</v>
      </c>
    </row>
    <row r="471" spans="2:16" ht="16.8">
      <c r="B471" s="203" t="s">
        <v>223</v>
      </c>
      <c r="C471" s="201"/>
      <c r="D471" s="201" t="s">
        <v>136</v>
      </c>
      <c r="E471" s="201" t="s">
        <v>178</v>
      </c>
      <c r="F471" s="201" t="s">
        <v>113</v>
      </c>
      <c r="G471" s="202">
        <v>0</v>
      </c>
      <c r="H471" s="202">
        <v>0</v>
      </c>
      <c r="I471" s="202">
        <v>0</v>
      </c>
      <c r="J471" s="202">
        <v>0</v>
      </c>
      <c r="K471" s="202">
        <v>0</v>
      </c>
      <c r="L471" s="31">
        <v>0</v>
      </c>
      <c r="M471" s="31">
        <v>0</v>
      </c>
      <c r="N471" s="31">
        <v>0</v>
      </c>
      <c r="O471" s="31">
        <v>0</v>
      </c>
      <c r="P471" s="31">
        <v>0</v>
      </c>
    </row>
    <row r="472" spans="2:16" ht="16.8">
      <c r="B472" s="203" t="s">
        <v>223</v>
      </c>
      <c r="C472" s="201"/>
      <c r="D472" s="201" t="s">
        <v>136</v>
      </c>
      <c r="E472" s="201" t="s">
        <v>179</v>
      </c>
      <c r="F472" s="201" t="s">
        <v>113</v>
      </c>
      <c r="G472" s="202">
        <v>0</v>
      </c>
      <c r="H472" s="202">
        <v>0</v>
      </c>
      <c r="I472" s="202">
        <v>0</v>
      </c>
      <c r="J472" s="202">
        <v>0</v>
      </c>
      <c r="K472" s="202">
        <v>0</v>
      </c>
      <c r="L472" s="31">
        <v>0</v>
      </c>
      <c r="M472" s="31">
        <v>0</v>
      </c>
      <c r="N472" s="31">
        <v>0</v>
      </c>
      <c r="O472" s="31">
        <v>0</v>
      </c>
      <c r="P472" s="31">
        <v>0</v>
      </c>
    </row>
    <row r="473" spans="2:16" ht="16.8">
      <c r="B473" s="203" t="s">
        <v>223</v>
      </c>
      <c r="C473" s="201"/>
      <c r="D473" s="201" t="s">
        <v>136</v>
      </c>
      <c r="E473" s="201" t="s">
        <v>180</v>
      </c>
      <c r="F473" s="201" t="s">
        <v>175</v>
      </c>
      <c r="G473" s="202">
        <v>0</v>
      </c>
      <c r="H473" s="202">
        <v>0</v>
      </c>
      <c r="I473" s="202">
        <v>0</v>
      </c>
      <c r="J473" s="202">
        <v>0</v>
      </c>
      <c r="K473" s="202">
        <v>0</v>
      </c>
      <c r="L473" s="31">
        <v>0</v>
      </c>
      <c r="M473" s="31">
        <v>0</v>
      </c>
      <c r="N473" s="31">
        <v>0</v>
      </c>
      <c r="O473" s="31">
        <v>0</v>
      </c>
      <c r="P473" s="31">
        <v>0</v>
      </c>
    </row>
    <row r="474" spans="2:16" ht="16.8">
      <c r="B474" s="199" t="s">
        <v>224</v>
      </c>
      <c r="C474" s="200"/>
      <c r="D474" s="200" t="s">
        <v>136</v>
      </c>
      <c r="E474" s="200" t="s">
        <v>174</v>
      </c>
      <c r="F474" s="201" t="s">
        <v>175</v>
      </c>
      <c r="G474" s="202">
        <v>1</v>
      </c>
      <c r="H474" s="202">
        <v>1</v>
      </c>
      <c r="I474" s="202">
        <v>1</v>
      </c>
      <c r="J474" s="202">
        <v>1</v>
      </c>
      <c r="K474" s="202">
        <v>1</v>
      </c>
      <c r="L474" s="31">
        <v>0</v>
      </c>
      <c r="M474" s="31">
        <v>8.3000000000000007</v>
      </c>
      <c r="N474" s="31">
        <v>16.600000000000001</v>
      </c>
      <c r="O474" s="31">
        <v>16.600000000000001</v>
      </c>
      <c r="P474" s="31">
        <v>16.600000000000001</v>
      </c>
    </row>
    <row r="475" spans="2:16" ht="16.8">
      <c r="B475" s="203" t="s">
        <v>224</v>
      </c>
      <c r="C475" s="201"/>
      <c r="D475" s="201" t="s">
        <v>136</v>
      </c>
      <c r="E475" s="201" t="s">
        <v>176</v>
      </c>
      <c r="F475" s="201" t="s">
        <v>175</v>
      </c>
      <c r="G475" s="202">
        <v>0</v>
      </c>
      <c r="H475" s="202">
        <v>0</v>
      </c>
      <c r="I475" s="202">
        <v>0</v>
      </c>
      <c r="J475" s="202">
        <v>0</v>
      </c>
      <c r="K475" s="202">
        <v>0</v>
      </c>
      <c r="L475" s="31">
        <v>0</v>
      </c>
      <c r="M475" s="31">
        <v>0</v>
      </c>
      <c r="N475" s="31">
        <v>0</v>
      </c>
      <c r="O475" s="31">
        <v>0</v>
      </c>
      <c r="P475" s="31">
        <v>0</v>
      </c>
    </row>
    <row r="476" spans="2:16" ht="16.8">
      <c r="B476" s="203" t="s">
        <v>224</v>
      </c>
      <c r="C476" s="201"/>
      <c r="D476" s="201" t="s">
        <v>136</v>
      </c>
      <c r="E476" s="201" t="s">
        <v>177</v>
      </c>
      <c r="F476" s="201" t="s">
        <v>175</v>
      </c>
      <c r="G476" s="202">
        <v>0</v>
      </c>
      <c r="H476" s="202">
        <v>0</v>
      </c>
      <c r="I476" s="202">
        <v>0</v>
      </c>
      <c r="J476" s="202">
        <v>0</v>
      </c>
      <c r="K476" s="202">
        <v>0</v>
      </c>
      <c r="L476" s="31">
        <v>0</v>
      </c>
      <c r="M476" s="31">
        <v>0</v>
      </c>
      <c r="N476" s="31">
        <v>0</v>
      </c>
      <c r="O476" s="31">
        <v>0</v>
      </c>
      <c r="P476" s="31">
        <v>0</v>
      </c>
    </row>
    <row r="477" spans="2:16" ht="16.8">
      <c r="B477" s="203" t="s">
        <v>224</v>
      </c>
      <c r="C477" s="201"/>
      <c r="D477" s="201" t="s">
        <v>136</v>
      </c>
      <c r="E477" s="201" t="s">
        <v>178</v>
      </c>
      <c r="F477" s="201" t="s">
        <v>113</v>
      </c>
      <c r="G477" s="202">
        <v>0</v>
      </c>
      <c r="H477" s="202">
        <v>0</v>
      </c>
      <c r="I477" s="202">
        <v>0</v>
      </c>
      <c r="J477" s="202">
        <v>0</v>
      </c>
      <c r="K477" s="202">
        <v>0</v>
      </c>
      <c r="L477" s="31">
        <v>0</v>
      </c>
      <c r="M477" s="31">
        <v>0</v>
      </c>
      <c r="N477" s="31">
        <v>0</v>
      </c>
      <c r="O477" s="31">
        <v>0</v>
      </c>
      <c r="P477" s="31">
        <v>0</v>
      </c>
    </row>
    <row r="478" spans="2:16" ht="16.8">
      <c r="B478" s="203" t="s">
        <v>224</v>
      </c>
      <c r="C478" s="201"/>
      <c r="D478" s="201" t="s">
        <v>136</v>
      </c>
      <c r="E478" s="201" t="s">
        <v>179</v>
      </c>
      <c r="F478" s="201" t="s">
        <v>113</v>
      </c>
      <c r="G478" s="202">
        <v>0</v>
      </c>
      <c r="H478" s="202">
        <v>0</v>
      </c>
      <c r="I478" s="202">
        <v>0</v>
      </c>
      <c r="J478" s="202">
        <v>0</v>
      </c>
      <c r="K478" s="202">
        <v>0</v>
      </c>
      <c r="L478" s="31">
        <v>0</v>
      </c>
      <c r="M478" s="31">
        <v>0</v>
      </c>
      <c r="N478" s="31">
        <v>0</v>
      </c>
      <c r="O478" s="31">
        <v>0</v>
      </c>
      <c r="P478" s="31">
        <v>0</v>
      </c>
    </row>
    <row r="479" spans="2:16" ht="16.8">
      <c r="B479" s="203" t="s">
        <v>224</v>
      </c>
      <c r="C479" s="201"/>
      <c r="D479" s="201" t="s">
        <v>136</v>
      </c>
      <c r="E479" s="201" t="s">
        <v>180</v>
      </c>
      <c r="F479" s="201" t="s">
        <v>175</v>
      </c>
      <c r="G479" s="202">
        <v>0</v>
      </c>
      <c r="H479" s="202">
        <v>0</v>
      </c>
      <c r="I479" s="202">
        <v>0</v>
      </c>
      <c r="J479" s="202">
        <v>0</v>
      </c>
      <c r="K479" s="202">
        <v>0</v>
      </c>
      <c r="L479" s="31">
        <v>0</v>
      </c>
      <c r="M479" s="31">
        <v>0</v>
      </c>
      <c r="N479" s="31">
        <v>0</v>
      </c>
      <c r="O479" s="31">
        <v>0</v>
      </c>
      <c r="P479" s="31">
        <v>0</v>
      </c>
    </row>
    <row r="480" spans="2:16" ht="16.8">
      <c r="B480" s="199" t="s">
        <v>225</v>
      </c>
      <c r="C480" s="200"/>
      <c r="D480" s="200" t="s">
        <v>136</v>
      </c>
      <c r="E480" s="200" t="s">
        <v>174</v>
      </c>
      <c r="F480" s="201" t="s">
        <v>175</v>
      </c>
      <c r="G480" s="202">
        <v>1</v>
      </c>
      <c r="H480" s="202">
        <v>1</v>
      </c>
      <c r="I480" s="202">
        <v>1</v>
      </c>
      <c r="J480" s="202">
        <v>1</v>
      </c>
      <c r="K480" s="202">
        <v>1</v>
      </c>
      <c r="L480" s="31">
        <v>0</v>
      </c>
      <c r="M480" s="31">
        <v>1</v>
      </c>
      <c r="N480" s="31">
        <v>7.2</v>
      </c>
      <c r="O480" s="31">
        <v>8.6999999999999993</v>
      </c>
      <c r="P480" s="31">
        <v>6.2</v>
      </c>
    </row>
    <row r="481" spans="2:16" ht="16.8">
      <c r="B481" s="203" t="s">
        <v>225</v>
      </c>
      <c r="C481" s="201"/>
      <c r="D481" s="201" t="s">
        <v>136</v>
      </c>
      <c r="E481" s="201" t="s">
        <v>176</v>
      </c>
      <c r="F481" s="201" t="s">
        <v>175</v>
      </c>
      <c r="G481" s="202">
        <v>0</v>
      </c>
      <c r="H481" s="202">
        <v>0</v>
      </c>
      <c r="I481" s="202">
        <v>0</v>
      </c>
      <c r="J481" s="202">
        <v>0</v>
      </c>
      <c r="K481" s="202">
        <v>0</v>
      </c>
      <c r="L481" s="31">
        <v>0</v>
      </c>
      <c r="M481" s="31">
        <v>0</v>
      </c>
      <c r="N481" s="31">
        <v>0</v>
      </c>
      <c r="O481" s="31">
        <v>0</v>
      </c>
      <c r="P481" s="31">
        <v>0</v>
      </c>
    </row>
    <row r="482" spans="2:16" ht="16.8">
      <c r="B482" s="203" t="s">
        <v>225</v>
      </c>
      <c r="C482" s="201"/>
      <c r="D482" s="201" t="s">
        <v>136</v>
      </c>
      <c r="E482" s="201" t="s">
        <v>177</v>
      </c>
      <c r="F482" s="201" t="s">
        <v>175</v>
      </c>
      <c r="G482" s="202">
        <v>0</v>
      </c>
      <c r="H482" s="202">
        <v>0</v>
      </c>
      <c r="I482" s="202">
        <v>0</v>
      </c>
      <c r="J482" s="202">
        <v>0</v>
      </c>
      <c r="K482" s="202">
        <v>0</v>
      </c>
      <c r="L482" s="31">
        <v>0</v>
      </c>
      <c r="M482" s="31">
        <v>0</v>
      </c>
      <c r="N482" s="31">
        <v>0</v>
      </c>
      <c r="O482" s="31">
        <v>0</v>
      </c>
      <c r="P482" s="31">
        <v>0</v>
      </c>
    </row>
    <row r="483" spans="2:16" ht="16.8">
      <c r="B483" s="203" t="s">
        <v>225</v>
      </c>
      <c r="C483" s="201"/>
      <c r="D483" s="201" t="s">
        <v>136</v>
      </c>
      <c r="E483" s="201" t="s">
        <v>178</v>
      </c>
      <c r="F483" s="201" t="s">
        <v>113</v>
      </c>
      <c r="G483" s="202">
        <v>0</v>
      </c>
      <c r="H483" s="202">
        <v>0</v>
      </c>
      <c r="I483" s="202">
        <v>0</v>
      </c>
      <c r="J483" s="202">
        <v>0</v>
      </c>
      <c r="K483" s="202">
        <v>0</v>
      </c>
      <c r="L483" s="31">
        <v>0</v>
      </c>
      <c r="M483" s="31">
        <v>0</v>
      </c>
      <c r="N483" s="31">
        <v>0</v>
      </c>
      <c r="O483" s="31">
        <v>0</v>
      </c>
      <c r="P483" s="31">
        <v>0</v>
      </c>
    </row>
    <row r="484" spans="2:16" ht="16.8">
      <c r="B484" s="203" t="s">
        <v>225</v>
      </c>
      <c r="C484" s="201"/>
      <c r="D484" s="201" t="s">
        <v>136</v>
      </c>
      <c r="E484" s="201" t="s">
        <v>179</v>
      </c>
      <c r="F484" s="201" t="s">
        <v>113</v>
      </c>
      <c r="G484" s="202">
        <v>0</v>
      </c>
      <c r="H484" s="202">
        <v>0</v>
      </c>
      <c r="I484" s="202">
        <v>0</v>
      </c>
      <c r="J484" s="202">
        <v>0</v>
      </c>
      <c r="K484" s="202">
        <v>0</v>
      </c>
      <c r="L484" s="31">
        <v>0</v>
      </c>
      <c r="M484" s="31">
        <v>0</v>
      </c>
      <c r="N484" s="31">
        <v>0</v>
      </c>
      <c r="O484" s="31">
        <v>0</v>
      </c>
      <c r="P484" s="31">
        <v>0</v>
      </c>
    </row>
    <row r="485" spans="2:16" ht="16.8">
      <c r="B485" s="204" t="s">
        <v>225</v>
      </c>
      <c r="C485" s="205"/>
      <c r="D485" s="205" t="s">
        <v>136</v>
      </c>
      <c r="E485" s="205" t="s">
        <v>180</v>
      </c>
      <c r="F485" s="201" t="s">
        <v>175</v>
      </c>
      <c r="G485" s="202">
        <v>0</v>
      </c>
      <c r="H485" s="202">
        <v>0</v>
      </c>
      <c r="I485" s="202">
        <v>0</v>
      </c>
      <c r="J485" s="202">
        <v>0</v>
      </c>
      <c r="K485" s="202">
        <v>0</v>
      </c>
      <c r="L485" s="31">
        <v>0</v>
      </c>
      <c r="M485" s="31">
        <v>0</v>
      </c>
      <c r="N485" s="31">
        <v>0</v>
      </c>
      <c r="O485" s="31">
        <v>0</v>
      </c>
      <c r="P485" s="31">
        <v>0</v>
      </c>
    </row>
    <row r="486" spans="2:16" ht="16.8">
      <c r="B486" s="203" t="s">
        <v>226</v>
      </c>
      <c r="C486" s="201"/>
      <c r="D486" s="201" t="s">
        <v>136</v>
      </c>
      <c r="E486" s="201" t="s">
        <v>174</v>
      </c>
      <c r="F486" s="201" t="s">
        <v>175</v>
      </c>
      <c r="G486" s="202">
        <v>1</v>
      </c>
      <c r="H486" s="202">
        <v>1</v>
      </c>
      <c r="I486" s="202">
        <v>1</v>
      </c>
      <c r="J486" s="202">
        <v>1</v>
      </c>
      <c r="K486" s="202">
        <v>1</v>
      </c>
      <c r="L486" s="31">
        <v>12.501457943150141</v>
      </c>
      <c r="M486" s="31">
        <v>19.130995147699089</v>
      </c>
      <c r="N486" s="31">
        <v>23.780721621167931</v>
      </c>
      <c r="O486" s="31">
        <v>34.862082831762429</v>
      </c>
      <c r="P486" s="31">
        <v>55.75931789455224</v>
      </c>
    </row>
    <row r="487" spans="2:16" ht="16.8">
      <c r="B487" s="203" t="s">
        <v>226</v>
      </c>
      <c r="C487" s="201"/>
      <c r="D487" s="201" t="s">
        <v>136</v>
      </c>
      <c r="E487" s="201" t="s">
        <v>176</v>
      </c>
      <c r="F487" s="201" t="s">
        <v>175</v>
      </c>
      <c r="G487" s="202">
        <v>0</v>
      </c>
      <c r="H487" s="202">
        <v>0</v>
      </c>
      <c r="I487" s="202">
        <v>0</v>
      </c>
      <c r="J487" s="202">
        <v>0</v>
      </c>
      <c r="K487" s="202">
        <v>0</v>
      </c>
      <c r="L487" s="31">
        <v>0</v>
      </c>
      <c r="M487" s="31">
        <v>0</v>
      </c>
      <c r="N487" s="31">
        <v>0</v>
      </c>
      <c r="O487" s="31">
        <v>0</v>
      </c>
      <c r="P487" s="31">
        <v>0</v>
      </c>
    </row>
    <row r="488" spans="2:16" ht="16.8">
      <c r="B488" s="203" t="s">
        <v>226</v>
      </c>
      <c r="C488" s="201"/>
      <c r="D488" s="201" t="s">
        <v>136</v>
      </c>
      <c r="E488" s="201" t="s">
        <v>177</v>
      </c>
      <c r="F488" s="201" t="s">
        <v>175</v>
      </c>
      <c r="G488" s="202">
        <v>0</v>
      </c>
      <c r="H488" s="202">
        <v>0</v>
      </c>
      <c r="I488" s="202">
        <v>0</v>
      </c>
      <c r="J488" s="202">
        <v>0</v>
      </c>
      <c r="K488" s="202">
        <v>0</v>
      </c>
      <c r="L488" s="31">
        <v>0</v>
      </c>
      <c r="M488" s="31">
        <v>0</v>
      </c>
      <c r="N488" s="31">
        <v>0</v>
      </c>
      <c r="O488" s="31">
        <v>0</v>
      </c>
      <c r="P488" s="31">
        <v>0</v>
      </c>
    </row>
    <row r="489" spans="2:16" ht="16.8">
      <c r="B489" s="203" t="s">
        <v>226</v>
      </c>
      <c r="C489" s="201"/>
      <c r="D489" s="201" t="s">
        <v>136</v>
      </c>
      <c r="E489" s="201" t="s">
        <v>178</v>
      </c>
      <c r="F489" s="201" t="s">
        <v>113</v>
      </c>
      <c r="G489" s="202">
        <v>0</v>
      </c>
      <c r="H489" s="202">
        <v>0</v>
      </c>
      <c r="I489" s="202">
        <v>0</v>
      </c>
      <c r="J489" s="202">
        <v>0</v>
      </c>
      <c r="K489" s="202">
        <v>0</v>
      </c>
      <c r="L489" s="31">
        <v>0</v>
      </c>
      <c r="M489" s="31">
        <v>0</v>
      </c>
      <c r="N489" s="31">
        <v>0</v>
      </c>
      <c r="O489" s="31">
        <v>0</v>
      </c>
      <c r="P489" s="31">
        <v>0</v>
      </c>
    </row>
    <row r="490" spans="2:16" ht="16.8">
      <c r="B490" s="203" t="s">
        <v>226</v>
      </c>
      <c r="C490" s="201"/>
      <c r="D490" s="201" t="s">
        <v>136</v>
      </c>
      <c r="E490" s="201" t="s">
        <v>179</v>
      </c>
      <c r="F490" s="201" t="s">
        <v>113</v>
      </c>
      <c r="G490" s="202">
        <v>0</v>
      </c>
      <c r="H490" s="202">
        <v>0</v>
      </c>
      <c r="I490" s="202">
        <v>0</v>
      </c>
      <c r="J490" s="202">
        <v>0</v>
      </c>
      <c r="K490" s="202">
        <v>0</v>
      </c>
      <c r="L490" s="31">
        <v>0</v>
      </c>
      <c r="M490" s="31">
        <v>0</v>
      </c>
      <c r="N490" s="31">
        <v>0</v>
      </c>
      <c r="O490" s="31">
        <v>0</v>
      </c>
      <c r="P490" s="31">
        <v>0</v>
      </c>
    </row>
    <row r="491" spans="2:16" ht="16.8">
      <c r="B491" s="203" t="s">
        <v>226</v>
      </c>
      <c r="C491" s="201"/>
      <c r="D491" s="201" t="s">
        <v>136</v>
      </c>
      <c r="E491" s="201" t="s">
        <v>180</v>
      </c>
      <c r="F491" s="201" t="s">
        <v>175</v>
      </c>
      <c r="G491" s="202">
        <v>0</v>
      </c>
      <c r="H491" s="202">
        <v>0</v>
      </c>
      <c r="I491" s="202">
        <v>0</v>
      </c>
      <c r="J491" s="202">
        <v>0</v>
      </c>
      <c r="K491" s="202">
        <v>0</v>
      </c>
      <c r="L491" s="31">
        <v>0</v>
      </c>
      <c r="M491" s="31">
        <v>0</v>
      </c>
      <c r="N491" s="31">
        <v>0</v>
      </c>
      <c r="O491" s="31">
        <v>0</v>
      </c>
      <c r="P491" s="31">
        <v>0</v>
      </c>
    </row>
    <row r="492" spans="2:16" ht="16.8">
      <c r="B492" s="199" t="s">
        <v>227</v>
      </c>
      <c r="C492" s="200"/>
      <c r="D492" s="200" t="s">
        <v>136</v>
      </c>
      <c r="E492" s="200" t="s">
        <v>174</v>
      </c>
      <c r="F492" s="201" t="s">
        <v>175</v>
      </c>
      <c r="G492" s="202">
        <v>0</v>
      </c>
      <c r="H492" s="202">
        <v>0</v>
      </c>
      <c r="I492" s="202">
        <v>0</v>
      </c>
      <c r="J492" s="202">
        <v>0</v>
      </c>
      <c r="K492" s="202">
        <v>0</v>
      </c>
      <c r="L492" s="31">
        <v>0</v>
      </c>
      <c r="M492" s="31">
        <v>0</v>
      </c>
      <c r="N492" s="31">
        <v>0</v>
      </c>
      <c r="O492" s="31">
        <v>0</v>
      </c>
      <c r="P492" s="31">
        <v>0</v>
      </c>
    </row>
    <row r="493" spans="2:16" ht="16.8">
      <c r="B493" s="203" t="s">
        <v>227</v>
      </c>
      <c r="C493" s="201"/>
      <c r="D493" s="201" t="s">
        <v>136</v>
      </c>
      <c r="E493" s="201" t="s">
        <v>176</v>
      </c>
      <c r="F493" s="201" t="s">
        <v>175</v>
      </c>
      <c r="G493" s="202">
        <v>0</v>
      </c>
      <c r="H493" s="202">
        <v>0</v>
      </c>
      <c r="I493" s="202">
        <v>0</v>
      </c>
      <c r="J493" s="202">
        <v>0</v>
      </c>
      <c r="K493" s="202">
        <v>0</v>
      </c>
      <c r="L493" s="31">
        <v>0</v>
      </c>
      <c r="M493" s="31">
        <v>0</v>
      </c>
      <c r="N493" s="31">
        <v>0</v>
      </c>
      <c r="O493" s="31">
        <v>0</v>
      </c>
      <c r="P493" s="31">
        <v>0</v>
      </c>
    </row>
    <row r="494" spans="2:16" ht="16.8">
      <c r="B494" s="203" t="s">
        <v>227</v>
      </c>
      <c r="C494" s="201"/>
      <c r="D494" s="201" t="s">
        <v>136</v>
      </c>
      <c r="E494" s="201" t="s">
        <v>177</v>
      </c>
      <c r="F494" s="201" t="s">
        <v>175</v>
      </c>
      <c r="G494" s="202">
        <v>0</v>
      </c>
      <c r="H494" s="202">
        <v>0</v>
      </c>
      <c r="I494" s="202">
        <v>0</v>
      </c>
      <c r="J494" s="202">
        <v>0</v>
      </c>
      <c r="K494" s="202">
        <v>0</v>
      </c>
      <c r="L494" s="31">
        <v>0</v>
      </c>
      <c r="M494" s="31">
        <v>0</v>
      </c>
      <c r="N494" s="31">
        <v>0</v>
      </c>
      <c r="O494" s="31">
        <v>0</v>
      </c>
      <c r="P494" s="31">
        <v>0</v>
      </c>
    </row>
    <row r="495" spans="2:16" ht="16.8">
      <c r="B495" s="203" t="s">
        <v>227</v>
      </c>
      <c r="C495" s="201"/>
      <c r="D495" s="201" t="s">
        <v>136</v>
      </c>
      <c r="E495" s="201" t="s">
        <v>178</v>
      </c>
      <c r="F495" s="201" t="s">
        <v>113</v>
      </c>
      <c r="G495" s="202">
        <v>0</v>
      </c>
      <c r="H495" s="202">
        <v>0</v>
      </c>
      <c r="I495" s="202">
        <v>0</v>
      </c>
      <c r="J495" s="202">
        <v>0</v>
      </c>
      <c r="K495" s="202">
        <v>0</v>
      </c>
      <c r="L495" s="31">
        <v>0</v>
      </c>
      <c r="M495" s="31">
        <v>0</v>
      </c>
      <c r="N495" s="31">
        <v>0</v>
      </c>
      <c r="O495" s="31">
        <v>0</v>
      </c>
      <c r="P495" s="31">
        <v>0</v>
      </c>
    </row>
    <row r="496" spans="2:16" ht="16.8">
      <c r="B496" s="203" t="s">
        <v>227</v>
      </c>
      <c r="C496" s="201"/>
      <c r="D496" s="201" t="s">
        <v>136</v>
      </c>
      <c r="E496" s="201" t="s">
        <v>179</v>
      </c>
      <c r="F496" s="201" t="s">
        <v>113</v>
      </c>
      <c r="G496" s="202">
        <v>0</v>
      </c>
      <c r="H496" s="202">
        <v>0</v>
      </c>
      <c r="I496" s="202">
        <v>0</v>
      </c>
      <c r="J496" s="202">
        <v>0</v>
      </c>
      <c r="K496" s="202">
        <v>0</v>
      </c>
      <c r="L496" s="31">
        <v>0</v>
      </c>
      <c r="M496" s="31">
        <v>0</v>
      </c>
      <c r="N496" s="31">
        <v>0</v>
      </c>
      <c r="O496" s="31">
        <v>0</v>
      </c>
      <c r="P496" s="31">
        <v>0</v>
      </c>
    </row>
    <row r="497" spans="2:16" ht="16.8">
      <c r="B497" s="204" t="s">
        <v>227</v>
      </c>
      <c r="C497" s="205"/>
      <c r="D497" s="205" t="s">
        <v>136</v>
      </c>
      <c r="E497" s="205" t="s">
        <v>180</v>
      </c>
      <c r="F497" s="201" t="s">
        <v>175</v>
      </c>
      <c r="G497" s="202">
        <v>0</v>
      </c>
      <c r="H497" s="202">
        <v>0</v>
      </c>
      <c r="I497" s="202">
        <v>0</v>
      </c>
      <c r="J497" s="202">
        <v>0</v>
      </c>
      <c r="K497" s="202">
        <v>0</v>
      </c>
      <c r="L497" s="31">
        <v>0</v>
      </c>
      <c r="M497" s="31">
        <v>0</v>
      </c>
      <c r="N497" s="31">
        <v>0</v>
      </c>
      <c r="O497" s="31">
        <v>0</v>
      </c>
      <c r="P497" s="31">
        <v>0</v>
      </c>
    </row>
    <row r="498" spans="2:16" ht="16.8">
      <c r="B498" s="199" t="s">
        <v>228</v>
      </c>
      <c r="C498" s="200"/>
      <c r="D498" s="200" t="s">
        <v>136</v>
      </c>
      <c r="E498" s="200" t="s">
        <v>174</v>
      </c>
      <c r="F498" s="201" t="s">
        <v>175</v>
      </c>
      <c r="G498" s="202">
        <v>0</v>
      </c>
      <c r="H498" s="202">
        <v>0</v>
      </c>
      <c r="I498" s="202">
        <v>0</v>
      </c>
      <c r="J498" s="202">
        <v>0</v>
      </c>
      <c r="K498" s="202">
        <v>0</v>
      </c>
      <c r="L498" s="31">
        <v>0</v>
      </c>
      <c r="M498" s="31">
        <v>0</v>
      </c>
      <c r="N498" s="31">
        <v>0</v>
      </c>
      <c r="O498" s="31">
        <v>0</v>
      </c>
      <c r="P498" s="31">
        <v>0</v>
      </c>
    </row>
    <row r="499" spans="2:16" ht="16.8">
      <c r="B499" s="203" t="s">
        <v>228</v>
      </c>
      <c r="C499" s="201"/>
      <c r="D499" s="201" t="s">
        <v>136</v>
      </c>
      <c r="E499" s="201" t="s">
        <v>176</v>
      </c>
      <c r="F499" s="201" t="s">
        <v>175</v>
      </c>
      <c r="G499" s="202">
        <v>0</v>
      </c>
      <c r="H499" s="202">
        <v>0</v>
      </c>
      <c r="I499" s="202">
        <v>0</v>
      </c>
      <c r="J499" s="202">
        <v>0</v>
      </c>
      <c r="K499" s="202">
        <v>0</v>
      </c>
      <c r="L499" s="31">
        <v>0</v>
      </c>
      <c r="M499" s="31">
        <v>0</v>
      </c>
      <c r="N499" s="31">
        <v>0</v>
      </c>
      <c r="O499" s="31">
        <v>0</v>
      </c>
      <c r="P499" s="31">
        <v>0</v>
      </c>
    </row>
    <row r="500" spans="2:16" ht="16.8">
      <c r="B500" s="203" t="s">
        <v>228</v>
      </c>
      <c r="C500" s="201"/>
      <c r="D500" s="201" t="s">
        <v>136</v>
      </c>
      <c r="E500" s="201" t="s">
        <v>177</v>
      </c>
      <c r="F500" s="201" t="s">
        <v>175</v>
      </c>
      <c r="G500" s="202">
        <v>0</v>
      </c>
      <c r="H500" s="202">
        <v>0</v>
      </c>
      <c r="I500" s="202">
        <v>0</v>
      </c>
      <c r="J500" s="202">
        <v>0</v>
      </c>
      <c r="K500" s="202">
        <v>0</v>
      </c>
      <c r="L500" s="31">
        <v>0</v>
      </c>
      <c r="M500" s="31">
        <v>0</v>
      </c>
      <c r="N500" s="31">
        <v>0</v>
      </c>
      <c r="O500" s="31">
        <v>0</v>
      </c>
      <c r="P500" s="31">
        <v>0</v>
      </c>
    </row>
    <row r="501" spans="2:16" ht="16.8">
      <c r="B501" s="203" t="s">
        <v>228</v>
      </c>
      <c r="C501" s="201"/>
      <c r="D501" s="201" t="s">
        <v>136</v>
      </c>
      <c r="E501" s="201" t="s">
        <v>178</v>
      </c>
      <c r="F501" s="201" t="s">
        <v>113</v>
      </c>
      <c r="G501" s="202">
        <v>0</v>
      </c>
      <c r="H501" s="202">
        <v>0</v>
      </c>
      <c r="I501" s="202">
        <v>0</v>
      </c>
      <c r="J501" s="202">
        <v>0</v>
      </c>
      <c r="K501" s="202">
        <v>0</v>
      </c>
      <c r="L501" s="31">
        <v>0</v>
      </c>
      <c r="M501" s="31">
        <v>0</v>
      </c>
      <c r="N501" s="31">
        <v>0</v>
      </c>
      <c r="O501" s="31">
        <v>0</v>
      </c>
      <c r="P501" s="31">
        <v>0</v>
      </c>
    </row>
    <row r="502" spans="2:16" ht="16.8">
      <c r="B502" s="203" t="s">
        <v>228</v>
      </c>
      <c r="C502" s="201"/>
      <c r="D502" s="201" t="s">
        <v>136</v>
      </c>
      <c r="E502" s="201" t="s">
        <v>179</v>
      </c>
      <c r="F502" s="201" t="s">
        <v>113</v>
      </c>
      <c r="G502" s="202">
        <v>0</v>
      </c>
      <c r="H502" s="202">
        <v>0</v>
      </c>
      <c r="I502" s="202">
        <v>0</v>
      </c>
      <c r="J502" s="202">
        <v>0</v>
      </c>
      <c r="K502" s="202">
        <v>0</v>
      </c>
      <c r="L502" s="31">
        <v>0</v>
      </c>
      <c r="M502" s="31">
        <v>0</v>
      </c>
      <c r="N502" s="31">
        <v>0</v>
      </c>
      <c r="O502" s="31">
        <v>0</v>
      </c>
      <c r="P502" s="31">
        <v>0</v>
      </c>
    </row>
    <row r="503" spans="2:16" ht="16.8">
      <c r="B503" s="204" t="s">
        <v>228</v>
      </c>
      <c r="C503" s="205"/>
      <c r="D503" s="205" t="s">
        <v>136</v>
      </c>
      <c r="E503" s="205" t="s">
        <v>180</v>
      </c>
      <c r="F503" s="201" t="s">
        <v>175</v>
      </c>
      <c r="G503" s="202">
        <v>0</v>
      </c>
      <c r="H503" s="202">
        <v>0</v>
      </c>
      <c r="I503" s="202">
        <v>0</v>
      </c>
      <c r="J503" s="202">
        <v>0</v>
      </c>
      <c r="K503" s="202">
        <v>0</v>
      </c>
      <c r="L503" s="31">
        <v>0</v>
      </c>
      <c r="M503" s="31">
        <v>0</v>
      </c>
      <c r="N503" s="31">
        <v>0</v>
      </c>
      <c r="O503" s="31">
        <v>0</v>
      </c>
      <c r="P503" s="31">
        <v>0</v>
      </c>
    </row>
    <row r="504" spans="2:16" ht="16.8">
      <c r="B504" s="199" t="s">
        <v>229</v>
      </c>
      <c r="C504" s="200"/>
      <c r="D504" s="200" t="s">
        <v>136</v>
      </c>
      <c r="E504" s="200" t="s">
        <v>174</v>
      </c>
      <c r="F504" s="201" t="s">
        <v>175</v>
      </c>
      <c r="G504" s="202">
        <v>1</v>
      </c>
      <c r="H504" s="202">
        <v>1</v>
      </c>
      <c r="I504" s="202">
        <v>1</v>
      </c>
      <c r="J504" s="202">
        <v>1</v>
      </c>
      <c r="K504" s="202">
        <v>1</v>
      </c>
      <c r="L504" s="31">
        <v>-9.6597259271094309</v>
      </c>
      <c r="M504" s="31">
        <v>-9.6597259271094309</v>
      </c>
      <c r="N504" s="31">
        <v>-9.6597259271094309</v>
      </c>
      <c r="O504" s="31">
        <v>-9.6597259271094309</v>
      </c>
      <c r="P504" s="31">
        <v>-9.6597259271094309</v>
      </c>
    </row>
    <row r="505" spans="2:16" ht="16.8">
      <c r="B505" s="199" t="s">
        <v>229</v>
      </c>
      <c r="C505" s="201"/>
      <c r="D505" s="201" t="s">
        <v>136</v>
      </c>
      <c r="E505" s="201" t="s">
        <v>176</v>
      </c>
      <c r="F505" s="201" t="s">
        <v>175</v>
      </c>
      <c r="G505" s="202">
        <v>0</v>
      </c>
      <c r="H505" s="202">
        <v>0</v>
      </c>
      <c r="I505" s="202">
        <v>0</v>
      </c>
      <c r="J505" s="202">
        <v>0</v>
      </c>
      <c r="K505" s="202">
        <v>0</v>
      </c>
      <c r="L505" s="31">
        <v>0</v>
      </c>
      <c r="M505" s="31">
        <v>0</v>
      </c>
      <c r="N505" s="31">
        <v>0</v>
      </c>
      <c r="O505" s="31">
        <v>0</v>
      </c>
      <c r="P505" s="31">
        <v>0</v>
      </c>
    </row>
    <row r="506" spans="2:16" ht="16.8">
      <c r="B506" s="199" t="s">
        <v>229</v>
      </c>
      <c r="C506" s="201"/>
      <c r="D506" s="201" t="s">
        <v>136</v>
      </c>
      <c r="E506" s="201" t="s">
        <v>177</v>
      </c>
      <c r="F506" s="201" t="s">
        <v>175</v>
      </c>
      <c r="G506" s="202">
        <v>0</v>
      </c>
      <c r="H506" s="202">
        <v>0</v>
      </c>
      <c r="I506" s="202">
        <v>0</v>
      </c>
      <c r="J506" s="202">
        <v>0</v>
      </c>
      <c r="K506" s="202">
        <v>0</v>
      </c>
      <c r="L506" s="31">
        <v>0</v>
      </c>
      <c r="M506" s="31">
        <v>0</v>
      </c>
      <c r="N506" s="31">
        <v>0</v>
      </c>
      <c r="O506" s="31">
        <v>0</v>
      </c>
      <c r="P506" s="31">
        <v>0</v>
      </c>
    </row>
    <row r="507" spans="2:16" ht="16.8">
      <c r="B507" s="199" t="s">
        <v>229</v>
      </c>
      <c r="C507" s="201"/>
      <c r="D507" s="201" t="s">
        <v>136</v>
      </c>
      <c r="E507" s="201" t="s">
        <v>178</v>
      </c>
      <c r="F507" s="201" t="s">
        <v>113</v>
      </c>
      <c r="G507" s="202">
        <v>0</v>
      </c>
      <c r="H507" s="202">
        <v>0</v>
      </c>
      <c r="I507" s="202">
        <v>0</v>
      </c>
      <c r="J507" s="202">
        <v>0</v>
      </c>
      <c r="K507" s="202">
        <v>0</v>
      </c>
      <c r="L507" s="31">
        <v>0</v>
      </c>
      <c r="M507" s="31">
        <v>0</v>
      </c>
      <c r="N507" s="31">
        <v>0</v>
      </c>
      <c r="O507" s="31">
        <v>0</v>
      </c>
      <c r="P507" s="31">
        <v>0</v>
      </c>
    </row>
    <row r="508" spans="2:16" ht="16.8">
      <c r="B508" s="199" t="s">
        <v>229</v>
      </c>
      <c r="C508" s="201"/>
      <c r="D508" s="201" t="s">
        <v>136</v>
      </c>
      <c r="E508" s="201" t="s">
        <v>179</v>
      </c>
      <c r="F508" s="201" t="s">
        <v>113</v>
      </c>
      <c r="G508" s="202">
        <v>0</v>
      </c>
      <c r="H508" s="202">
        <v>0</v>
      </c>
      <c r="I508" s="202">
        <v>0</v>
      </c>
      <c r="J508" s="202">
        <v>0</v>
      </c>
      <c r="K508" s="202">
        <v>0</v>
      </c>
      <c r="L508" s="31">
        <v>0</v>
      </c>
      <c r="M508" s="31">
        <v>0</v>
      </c>
      <c r="N508" s="31">
        <v>0</v>
      </c>
      <c r="O508" s="31">
        <v>0</v>
      </c>
      <c r="P508" s="31">
        <v>0</v>
      </c>
    </row>
    <row r="509" spans="2:16" ht="16.8">
      <c r="B509" s="199" t="s">
        <v>229</v>
      </c>
      <c r="C509" s="205"/>
      <c r="D509" s="205" t="s">
        <v>136</v>
      </c>
      <c r="E509" s="205" t="s">
        <v>180</v>
      </c>
      <c r="F509" s="201" t="s">
        <v>175</v>
      </c>
      <c r="G509" s="202">
        <v>0</v>
      </c>
      <c r="H509" s="202">
        <v>0</v>
      </c>
      <c r="I509" s="202">
        <v>0</v>
      </c>
      <c r="J509" s="202">
        <v>0</v>
      </c>
      <c r="K509" s="202">
        <v>0</v>
      </c>
      <c r="L509" s="31">
        <v>0</v>
      </c>
      <c r="M509" s="31">
        <v>0</v>
      </c>
      <c r="N509" s="31">
        <v>0</v>
      </c>
      <c r="O509" s="31">
        <v>0</v>
      </c>
      <c r="P509" s="31">
        <v>0</v>
      </c>
    </row>
    <row r="510" spans="2:16" ht="16.8">
      <c r="B510" s="203" t="s">
        <v>230</v>
      </c>
      <c r="C510" s="201"/>
      <c r="D510" s="201" t="s">
        <v>136</v>
      </c>
      <c r="E510" s="201" t="s">
        <v>174</v>
      </c>
      <c r="F510" s="201" t="s">
        <v>175</v>
      </c>
      <c r="G510" s="202">
        <v>0.35790195299999999</v>
      </c>
      <c r="H510" s="202">
        <v>0.35790195299999999</v>
      </c>
      <c r="I510" s="202">
        <v>0.35790195299999999</v>
      </c>
      <c r="J510" s="202">
        <v>0.35790195299999999</v>
      </c>
      <c r="K510" s="202">
        <v>0.35790195299999999</v>
      </c>
      <c r="L510" s="31">
        <v>0.51358930255500002</v>
      </c>
      <c r="M510" s="31">
        <v>4.8739269514961556</v>
      </c>
      <c r="N510" s="31">
        <v>12.162159925169865</v>
      </c>
      <c r="O510" s="31">
        <v>5.8205799150086719</v>
      </c>
      <c r="P510" s="31">
        <v>2.2548841742587431</v>
      </c>
    </row>
    <row r="511" spans="2:16" ht="16.8">
      <c r="B511" s="203" t="s">
        <v>230</v>
      </c>
      <c r="C511" s="201"/>
      <c r="D511" s="201" t="s">
        <v>136</v>
      </c>
      <c r="E511" s="201" t="s">
        <v>176</v>
      </c>
      <c r="F511" s="201" t="s">
        <v>175</v>
      </c>
      <c r="G511" s="202">
        <v>0.55646410800000001</v>
      </c>
      <c r="H511" s="202">
        <v>0.55646410800000001</v>
      </c>
      <c r="I511" s="202">
        <v>0.55646410800000001</v>
      </c>
      <c r="J511" s="202">
        <v>0.55646410800000001</v>
      </c>
      <c r="K511" s="202">
        <v>0.55646410800000001</v>
      </c>
      <c r="L511" s="31">
        <v>0.7985259949800001</v>
      </c>
      <c r="M511" s="31">
        <v>7.5779564508871724</v>
      </c>
      <c r="N511" s="31">
        <v>18.909663435429746</v>
      </c>
      <c r="O511" s="31">
        <v>9.0498075891975276</v>
      </c>
      <c r="P511" s="31">
        <v>3.5058822679076247</v>
      </c>
    </row>
    <row r="512" spans="2:16" ht="16.8">
      <c r="B512" s="203" t="s">
        <v>230</v>
      </c>
      <c r="C512" s="201"/>
      <c r="D512" s="201" t="s">
        <v>136</v>
      </c>
      <c r="E512" s="201" t="s">
        <v>177</v>
      </c>
      <c r="F512" s="201" t="s">
        <v>175</v>
      </c>
      <c r="G512" s="202">
        <v>6.5152265000000001E-2</v>
      </c>
      <c r="H512" s="202">
        <v>6.5152265000000001E-2</v>
      </c>
      <c r="I512" s="202">
        <v>6.5152265000000001E-2</v>
      </c>
      <c r="J512" s="202">
        <v>6.5152265000000001E-2</v>
      </c>
      <c r="K512" s="202">
        <v>6.5152265000000001E-2</v>
      </c>
      <c r="L512" s="31">
        <v>9.3493500275000002E-2</v>
      </c>
      <c r="M512" s="31">
        <v>0.88724684979441748</v>
      </c>
      <c r="N512" s="31">
        <v>2.2139925747123463</v>
      </c>
      <c r="O512" s="31">
        <v>1.0595750090146128</v>
      </c>
      <c r="P512" s="31">
        <v>0.41047781392132227</v>
      </c>
    </row>
    <row r="513" spans="2:16" ht="16.8">
      <c r="B513" s="203" t="s">
        <v>230</v>
      </c>
      <c r="C513" s="201"/>
      <c r="D513" s="201" t="s">
        <v>136</v>
      </c>
      <c r="E513" s="201" t="s">
        <v>178</v>
      </c>
      <c r="F513" s="201" t="s">
        <v>113</v>
      </c>
      <c r="G513" s="202">
        <v>5.9536500000000004E-4</v>
      </c>
      <c r="H513" s="202">
        <v>5.9536500000000004E-4</v>
      </c>
      <c r="I513" s="202">
        <v>5.9536500000000004E-4</v>
      </c>
      <c r="J513" s="202">
        <v>5.9536500000000004E-4</v>
      </c>
      <c r="K513" s="202">
        <v>5.9536500000000004E-4</v>
      </c>
      <c r="L513" s="31">
        <v>8.5434877500000005E-4</v>
      </c>
      <c r="M513" s="31">
        <v>8.1077107714958713E-3</v>
      </c>
      <c r="N513" s="31">
        <v>2.0231586564851065E-2</v>
      </c>
      <c r="O513" s="31">
        <v>9.6824550189004936E-3</v>
      </c>
      <c r="P513" s="31">
        <v>3.7509689599474097E-3</v>
      </c>
    </row>
    <row r="514" spans="2:16" ht="16.8">
      <c r="B514" s="203" t="s">
        <v>230</v>
      </c>
      <c r="C514" s="201"/>
      <c r="D514" s="201" t="s">
        <v>136</v>
      </c>
      <c r="E514" s="201" t="s">
        <v>179</v>
      </c>
      <c r="F514" s="201" t="s">
        <v>113</v>
      </c>
      <c r="G514" s="202">
        <v>1.0652932E-2</v>
      </c>
      <c r="H514" s="202">
        <v>1.0652932E-2</v>
      </c>
      <c r="I514" s="202">
        <v>1.0652932E-2</v>
      </c>
      <c r="J514" s="202">
        <v>1.0652932E-2</v>
      </c>
      <c r="K514" s="202">
        <v>1.0652932E-2</v>
      </c>
      <c r="L514" s="31">
        <v>1.528695742E-2</v>
      </c>
      <c r="M514" s="31">
        <v>0.14507216837471643</v>
      </c>
      <c r="N514" s="31">
        <v>0.36200602307403357</v>
      </c>
      <c r="O514" s="31">
        <v>0.17324924190942642</v>
      </c>
      <c r="P514" s="31">
        <v>6.7116503765640365E-2</v>
      </c>
    </row>
    <row r="515" spans="2:16" ht="16.8">
      <c r="B515" s="203" t="s">
        <v>230</v>
      </c>
      <c r="C515" s="201"/>
      <c r="D515" s="201" t="s">
        <v>136</v>
      </c>
      <c r="E515" s="201" t="s">
        <v>180</v>
      </c>
      <c r="F515" s="201" t="s">
        <v>175</v>
      </c>
      <c r="G515" s="202">
        <v>9.2333769999999992E-3</v>
      </c>
      <c r="H515" s="202">
        <v>9.2333769999999992E-3</v>
      </c>
      <c r="I515" s="202">
        <v>9.2333769999999992E-3</v>
      </c>
      <c r="J515" s="202">
        <v>9.2333769999999992E-3</v>
      </c>
      <c r="K515" s="202">
        <v>9.2333769999999992E-3</v>
      </c>
      <c r="L515" s="31">
        <v>1.3249895995E-2</v>
      </c>
      <c r="M515" s="31">
        <v>0.12574059637395918</v>
      </c>
      <c r="N515" s="31">
        <v>0.31376695986731634</v>
      </c>
      <c r="O515" s="31">
        <v>0.15016293781974144</v>
      </c>
      <c r="P515" s="31">
        <v>5.8172903214821714E-2</v>
      </c>
    </row>
    <row r="516" spans="2:16" ht="16.8">
      <c r="B516" s="203" t="s">
        <v>231</v>
      </c>
      <c r="C516" s="201"/>
      <c r="D516" s="201" t="s">
        <v>136</v>
      </c>
      <c r="E516" s="201" t="s">
        <v>174</v>
      </c>
      <c r="F516" s="201" t="s">
        <v>175</v>
      </c>
      <c r="G516" s="202">
        <v>0</v>
      </c>
      <c r="H516" s="202">
        <v>0</v>
      </c>
      <c r="I516" s="202">
        <v>0</v>
      </c>
      <c r="J516" s="202">
        <v>0</v>
      </c>
      <c r="K516" s="202">
        <v>0</v>
      </c>
      <c r="L516" s="31">
        <v>0</v>
      </c>
      <c r="M516" s="31">
        <v>0</v>
      </c>
      <c r="N516" s="31">
        <v>0</v>
      </c>
      <c r="O516" s="31">
        <v>0</v>
      </c>
      <c r="P516" s="31">
        <v>0</v>
      </c>
    </row>
    <row r="517" spans="2:16" ht="16.8">
      <c r="B517" s="203" t="s">
        <v>231</v>
      </c>
      <c r="C517" s="201"/>
      <c r="D517" s="201" t="s">
        <v>136</v>
      </c>
      <c r="E517" s="201" t="s">
        <v>176</v>
      </c>
      <c r="F517" s="201" t="s">
        <v>175</v>
      </c>
      <c r="G517" s="202">
        <v>0</v>
      </c>
      <c r="H517" s="202">
        <v>0</v>
      </c>
      <c r="I517" s="202">
        <v>0</v>
      </c>
      <c r="J517" s="202">
        <v>0</v>
      </c>
      <c r="K517" s="202">
        <v>0</v>
      </c>
      <c r="L517" s="31">
        <v>0</v>
      </c>
      <c r="M517" s="31">
        <v>0</v>
      </c>
      <c r="N517" s="31">
        <v>0</v>
      </c>
      <c r="O517" s="31">
        <v>0</v>
      </c>
      <c r="P517" s="31">
        <v>0</v>
      </c>
    </row>
    <row r="518" spans="2:16" ht="16.8">
      <c r="B518" s="203" t="s">
        <v>231</v>
      </c>
      <c r="C518" s="201"/>
      <c r="D518" s="201" t="s">
        <v>136</v>
      </c>
      <c r="E518" s="201" t="s">
        <v>177</v>
      </c>
      <c r="F518" s="201" t="s">
        <v>175</v>
      </c>
      <c r="G518" s="202">
        <v>0</v>
      </c>
      <c r="H518" s="202">
        <v>0</v>
      </c>
      <c r="I518" s="202">
        <v>0</v>
      </c>
      <c r="J518" s="202">
        <v>0</v>
      </c>
      <c r="K518" s="202">
        <v>0</v>
      </c>
      <c r="L518" s="31">
        <v>0</v>
      </c>
      <c r="M518" s="31">
        <v>0</v>
      </c>
      <c r="N518" s="31">
        <v>0</v>
      </c>
      <c r="O518" s="31">
        <v>0</v>
      </c>
      <c r="P518" s="31">
        <v>0</v>
      </c>
    </row>
    <row r="519" spans="2:16" ht="16.8">
      <c r="B519" s="203" t="s">
        <v>231</v>
      </c>
      <c r="C519" s="201"/>
      <c r="D519" s="201" t="s">
        <v>136</v>
      </c>
      <c r="E519" s="201" t="s">
        <v>178</v>
      </c>
      <c r="F519" s="201" t="s">
        <v>113</v>
      </c>
      <c r="G519" s="202">
        <v>0</v>
      </c>
      <c r="H519" s="202">
        <v>0</v>
      </c>
      <c r="I519" s="202">
        <v>0</v>
      </c>
      <c r="J519" s="202">
        <v>0</v>
      </c>
      <c r="K519" s="202">
        <v>0</v>
      </c>
      <c r="L519" s="31">
        <v>0</v>
      </c>
      <c r="M519" s="31">
        <v>0</v>
      </c>
      <c r="N519" s="31">
        <v>0</v>
      </c>
      <c r="O519" s="31">
        <v>0</v>
      </c>
      <c r="P519" s="31">
        <v>0</v>
      </c>
    </row>
    <row r="520" spans="2:16" ht="16.8">
      <c r="B520" s="203" t="s">
        <v>231</v>
      </c>
      <c r="C520" s="201"/>
      <c r="D520" s="201" t="s">
        <v>136</v>
      </c>
      <c r="E520" s="201" t="s">
        <v>179</v>
      </c>
      <c r="F520" s="201" t="s">
        <v>113</v>
      </c>
      <c r="G520" s="202">
        <v>0</v>
      </c>
      <c r="H520" s="202">
        <v>0</v>
      </c>
      <c r="I520" s="202">
        <v>0</v>
      </c>
      <c r="J520" s="202">
        <v>0</v>
      </c>
      <c r="K520" s="202">
        <v>0</v>
      </c>
      <c r="L520" s="31">
        <v>0</v>
      </c>
      <c r="M520" s="31">
        <v>0</v>
      </c>
      <c r="N520" s="31">
        <v>0</v>
      </c>
      <c r="O520" s="31">
        <v>0</v>
      </c>
      <c r="P520" s="31">
        <v>0</v>
      </c>
    </row>
    <row r="521" spans="2:16" ht="16.8">
      <c r="B521" s="203" t="s">
        <v>231</v>
      </c>
      <c r="C521" s="201"/>
      <c r="D521" s="201" t="s">
        <v>136</v>
      </c>
      <c r="E521" s="201" t="s">
        <v>180</v>
      </c>
      <c r="F521" s="201" t="s">
        <v>175</v>
      </c>
      <c r="G521" s="202">
        <v>0</v>
      </c>
      <c r="H521" s="202">
        <v>0</v>
      </c>
      <c r="I521" s="202">
        <v>0</v>
      </c>
      <c r="J521" s="202">
        <v>0</v>
      </c>
      <c r="K521" s="202">
        <v>0</v>
      </c>
      <c r="L521" s="31">
        <v>0</v>
      </c>
      <c r="M521" s="31">
        <v>0</v>
      </c>
      <c r="N521" s="31">
        <v>0</v>
      </c>
      <c r="O521" s="31">
        <v>0</v>
      </c>
      <c r="P521" s="31">
        <v>0</v>
      </c>
    </row>
    <row r="522" spans="2:16" ht="16.8">
      <c r="B522" s="199" t="s">
        <v>232</v>
      </c>
      <c r="C522" s="200"/>
      <c r="D522" s="200" t="s">
        <v>136</v>
      </c>
      <c r="E522" s="200" t="s">
        <v>174</v>
      </c>
      <c r="F522" s="201" t="s">
        <v>175</v>
      </c>
      <c r="G522" s="202">
        <v>0.85</v>
      </c>
      <c r="H522" s="202">
        <v>0.85</v>
      </c>
      <c r="I522" s="202">
        <v>0.85</v>
      </c>
      <c r="J522" s="202">
        <v>0.85</v>
      </c>
      <c r="K522" s="202">
        <v>0.85</v>
      </c>
      <c r="L522" s="31">
        <v>3.2300000000000004</v>
      </c>
      <c r="M522" s="31">
        <v>5.1254999999999997</v>
      </c>
      <c r="N522" s="31">
        <v>17.3825</v>
      </c>
      <c r="O522" s="31">
        <v>54.91</v>
      </c>
      <c r="P522" s="31">
        <v>56.1</v>
      </c>
    </row>
    <row r="523" spans="2:16" ht="16.8">
      <c r="B523" s="199" t="s">
        <v>232</v>
      </c>
      <c r="C523" s="201"/>
      <c r="D523" s="201" t="s">
        <v>136</v>
      </c>
      <c r="E523" s="201" t="s">
        <v>176</v>
      </c>
      <c r="F523" s="201" t="s">
        <v>175</v>
      </c>
      <c r="G523" s="202">
        <v>0</v>
      </c>
      <c r="H523" s="202">
        <v>0</v>
      </c>
      <c r="I523" s="202">
        <v>0</v>
      </c>
      <c r="J523" s="202">
        <v>0</v>
      </c>
      <c r="K523" s="202">
        <v>0</v>
      </c>
      <c r="L523" s="31">
        <v>0</v>
      </c>
      <c r="M523" s="31">
        <v>0</v>
      </c>
      <c r="N523" s="31">
        <v>0</v>
      </c>
      <c r="O523" s="31">
        <v>0</v>
      </c>
      <c r="P523" s="31">
        <v>0</v>
      </c>
    </row>
    <row r="524" spans="2:16" ht="16.8">
      <c r="B524" s="199" t="s">
        <v>232</v>
      </c>
      <c r="C524" s="201"/>
      <c r="D524" s="201" t="s">
        <v>136</v>
      </c>
      <c r="E524" s="201" t="s">
        <v>177</v>
      </c>
      <c r="F524" s="201" t="s">
        <v>175</v>
      </c>
      <c r="G524" s="202">
        <v>0</v>
      </c>
      <c r="H524" s="202">
        <v>0</v>
      </c>
      <c r="I524" s="202">
        <v>0</v>
      </c>
      <c r="J524" s="202">
        <v>0</v>
      </c>
      <c r="K524" s="202">
        <v>0</v>
      </c>
      <c r="L524" s="31">
        <v>0</v>
      </c>
      <c r="M524" s="31">
        <v>0</v>
      </c>
      <c r="N524" s="31">
        <v>0</v>
      </c>
      <c r="O524" s="31">
        <v>0</v>
      </c>
      <c r="P524" s="31">
        <v>0</v>
      </c>
    </row>
    <row r="525" spans="2:16" ht="16.8">
      <c r="B525" s="199" t="s">
        <v>232</v>
      </c>
      <c r="C525" s="201"/>
      <c r="D525" s="201" t="s">
        <v>136</v>
      </c>
      <c r="E525" s="201" t="s">
        <v>178</v>
      </c>
      <c r="F525" s="201" t="s">
        <v>113</v>
      </c>
      <c r="G525" s="202">
        <v>0</v>
      </c>
      <c r="H525" s="202">
        <v>0</v>
      </c>
      <c r="I525" s="202">
        <v>0</v>
      </c>
      <c r="J525" s="202">
        <v>0</v>
      </c>
      <c r="K525" s="202">
        <v>0</v>
      </c>
      <c r="L525" s="31">
        <v>0</v>
      </c>
      <c r="M525" s="31">
        <v>0</v>
      </c>
      <c r="N525" s="31">
        <v>0</v>
      </c>
      <c r="O525" s="31">
        <v>0</v>
      </c>
      <c r="P525" s="31">
        <v>0</v>
      </c>
    </row>
    <row r="526" spans="2:16" ht="16.8">
      <c r="B526" s="199" t="s">
        <v>232</v>
      </c>
      <c r="C526" s="201"/>
      <c r="D526" s="201" t="s">
        <v>136</v>
      </c>
      <c r="E526" s="201" t="s">
        <v>179</v>
      </c>
      <c r="F526" s="201" t="s">
        <v>113</v>
      </c>
      <c r="G526" s="202">
        <v>0.15</v>
      </c>
      <c r="H526" s="202">
        <v>0.15</v>
      </c>
      <c r="I526" s="202">
        <v>0.15</v>
      </c>
      <c r="J526" s="202">
        <v>0.15</v>
      </c>
      <c r="K526" s="202">
        <v>0.15</v>
      </c>
      <c r="L526" s="31">
        <v>0.57000000000000006</v>
      </c>
      <c r="M526" s="31">
        <v>0.90449999999999986</v>
      </c>
      <c r="N526" s="31">
        <v>3.0675000000000003</v>
      </c>
      <c r="O526" s="31">
        <v>9.69</v>
      </c>
      <c r="P526" s="31">
        <v>9.9</v>
      </c>
    </row>
    <row r="527" spans="2:16" ht="16.8">
      <c r="B527" s="199" t="s">
        <v>232</v>
      </c>
      <c r="C527" s="205"/>
      <c r="D527" s="205" t="s">
        <v>136</v>
      </c>
      <c r="E527" s="205" t="s">
        <v>180</v>
      </c>
      <c r="F527" s="201" t="s">
        <v>175</v>
      </c>
      <c r="G527" s="202">
        <v>0</v>
      </c>
      <c r="H527" s="202">
        <v>0</v>
      </c>
      <c r="I527" s="202">
        <v>0</v>
      </c>
      <c r="J527" s="202">
        <v>0</v>
      </c>
      <c r="K527" s="202">
        <v>0</v>
      </c>
      <c r="L527" s="31">
        <v>0</v>
      </c>
      <c r="M527" s="31">
        <v>0</v>
      </c>
      <c r="N527" s="31">
        <v>0</v>
      </c>
      <c r="O527" s="31">
        <v>0</v>
      </c>
      <c r="P527" s="31">
        <v>0</v>
      </c>
    </row>
    <row r="528" spans="2:16" ht="16.8">
      <c r="B528" s="199" t="s">
        <v>233</v>
      </c>
      <c r="C528" s="200"/>
      <c r="D528" s="200" t="s">
        <v>136</v>
      </c>
      <c r="E528" s="200" t="s">
        <v>174</v>
      </c>
      <c r="F528" s="201" t="s">
        <v>175</v>
      </c>
      <c r="G528" s="202">
        <v>0.85</v>
      </c>
      <c r="H528" s="202">
        <v>0.85</v>
      </c>
      <c r="I528" s="202">
        <v>0.85</v>
      </c>
      <c r="J528" s="202">
        <v>0.85</v>
      </c>
      <c r="K528" s="202">
        <v>0.85</v>
      </c>
      <c r="L528" s="31">
        <v>0.81349883696404779</v>
      </c>
      <c r="M528" s="31">
        <v>1.943755842765521</v>
      </c>
      <c r="N528" s="31">
        <v>1.1041855286229092</v>
      </c>
      <c r="O528" s="31">
        <v>13.040234745803415</v>
      </c>
      <c r="P528" s="31">
        <v>13.162954801173917</v>
      </c>
    </row>
    <row r="529" spans="2:16" ht="16.8">
      <c r="B529" s="199" t="s">
        <v>233</v>
      </c>
      <c r="C529" s="201"/>
      <c r="D529" s="201" t="s">
        <v>136</v>
      </c>
      <c r="E529" s="201" t="s">
        <v>176</v>
      </c>
      <c r="F529" s="201" t="s">
        <v>175</v>
      </c>
      <c r="G529" s="202">
        <v>0</v>
      </c>
      <c r="H529" s="202">
        <v>0</v>
      </c>
      <c r="I529" s="202">
        <v>0</v>
      </c>
      <c r="J529" s="202">
        <v>0</v>
      </c>
      <c r="K529" s="202">
        <v>0</v>
      </c>
      <c r="L529" s="31">
        <v>0</v>
      </c>
      <c r="M529" s="31">
        <v>0</v>
      </c>
      <c r="N529" s="31">
        <v>0</v>
      </c>
      <c r="O529" s="31">
        <v>0</v>
      </c>
      <c r="P529" s="31">
        <v>0</v>
      </c>
    </row>
    <row r="530" spans="2:16" ht="16.8">
      <c r="B530" s="199" t="s">
        <v>233</v>
      </c>
      <c r="C530" s="201"/>
      <c r="D530" s="201" t="s">
        <v>136</v>
      </c>
      <c r="E530" s="201" t="s">
        <v>177</v>
      </c>
      <c r="F530" s="201" t="s">
        <v>175</v>
      </c>
      <c r="G530" s="202">
        <v>0</v>
      </c>
      <c r="H530" s="202">
        <v>0</v>
      </c>
      <c r="I530" s="202">
        <v>0</v>
      </c>
      <c r="J530" s="202">
        <v>0</v>
      </c>
      <c r="K530" s="202">
        <v>0</v>
      </c>
      <c r="L530" s="31">
        <v>0</v>
      </c>
      <c r="M530" s="31">
        <v>0</v>
      </c>
      <c r="N530" s="31">
        <v>0</v>
      </c>
      <c r="O530" s="31">
        <v>0</v>
      </c>
      <c r="P530" s="31">
        <v>0</v>
      </c>
    </row>
    <row r="531" spans="2:16" ht="16.8">
      <c r="B531" s="199" t="s">
        <v>233</v>
      </c>
      <c r="C531" s="201"/>
      <c r="D531" s="201" t="s">
        <v>136</v>
      </c>
      <c r="E531" s="201" t="s">
        <v>178</v>
      </c>
      <c r="F531" s="201" t="s">
        <v>113</v>
      </c>
      <c r="G531" s="202">
        <v>0</v>
      </c>
      <c r="H531" s="202">
        <v>0</v>
      </c>
      <c r="I531" s="202">
        <v>0</v>
      </c>
      <c r="J531" s="202">
        <v>0</v>
      </c>
      <c r="K531" s="202">
        <v>0</v>
      </c>
      <c r="L531" s="31">
        <v>0</v>
      </c>
      <c r="M531" s="31">
        <v>0</v>
      </c>
      <c r="N531" s="31">
        <v>0</v>
      </c>
      <c r="O531" s="31">
        <v>0</v>
      </c>
      <c r="P531" s="31">
        <v>0</v>
      </c>
    </row>
    <row r="532" spans="2:16" ht="16.8">
      <c r="B532" s="199" t="s">
        <v>233</v>
      </c>
      <c r="C532" s="201"/>
      <c r="D532" s="201" t="s">
        <v>136</v>
      </c>
      <c r="E532" s="201" t="s">
        <v>179</v>
      </c>
      <c r="F532" s="201" t="s">
        <v>113</v>
      </c>
      <c r="G532" s="202">
        <v>0.15</v>
      </c>
      <c r="H532" s="202">
        <v>0.15</v>
      </c>
      <c r="I532" s="202">
        <v>0.15</v>
      </c>
      <c r="J532" s="202">
        <v>0.15</v>
      </c>
      <c r="K532" s="202">
        <v>0.15</v>
      </c>
      <c r="L532" s="31">
        <v>0.14355861828777314</v>
      </c>
      <c r="M532" s="31">
        <v>0.34301573695862136</v>
      </c>
      <c r="N532" s="31">
        <v>0.19485626975698397</v>
      </c>
      <c r="O532" s="31">
        <v>2.3012178963182497</v>
      </c>
      <c r="P532" s="31">
        <v>2.32287437667775</v>
      </c>
    </row>
    <row r="533" spans="2:16" ht="16.8">
      <c r="B533" s="199" t="s">
        <v>233</v>
      </c>
      <c r="C533" s="205"/>
      <c r="D533" s="205" t="s">
        <v>136</v>
      </c>
      <c r="E533" s="205" t="s">
        <v>180</v>
      </c>
      <c r="F533" s="201" t="s">
        <v>175</v>
      </c>
      <c r="G533" s="202">
        <v>0</v>
      </c>
      <c r="H533" s="202">
        <v>0</v>
      </c>
      <c r="I533" s="202">
        <v>0</v>
      </c>
      <c r="J533" s="202">
        <v>0</v>
      </c>
      <c r="K533" s="202">
        <v>0</v>
      </c>
      <c r="L533" s="31">
        <v>0</v>
      </c>
      <c r="M533" s="31">
        <v>0</v>
      </c>
      <c r="N533" s="31">
        <v>0</v>
      </c>
      <c r="O533" s="31">
        <v>0</v>
      </c>
      <c r="P533" s="31">
        <v>0</v>
      </c>
    </row>
    <row r="534" spans="2:16" ht="16.8">
      <c r="B534" s="199" t="s">
        <v>234</v>
      </c>
      <c r="C534" s="200"/>
      <c r="D534" s="200" t="s">
        <v>136</v>
      </c>
      <c r="E534" s="200" t="s">
        <v>174</v>
      </c>
      <c r="F534" s="201" t="s">
        <v>175</v>
      </c>
      <c r="G534" s="202">
        <v>0</v>
      </c>
      <c r="H534" s="202">
        <v>0</v>
      </c>
      <c r="I534" s="202">
        <v>0</v>
      </c>
      <c r="J534" s="202">
        <v>0</v>
      </c>
      <c r="K534" s="202">
        <v>0</v>
      </c>
      <c r="L534" s="31">
        <v>0</v>
      </c>
      <c r="M534" s="31">
        <v>0</v>
      </c>
      <c r="N534" s="31">
        <v>0</v>
      </c>
      <c r="O534" s="31">
        <v>0</v>
      </c>
      <c r="P534" s="31">
        <v>0</v>
      </c>
    </row>
    <row r="535" spans="2:16" ht="16.8">
      <c r="B535" s="203" t="s">
        <v>234</v>
      </c>
      <c r="C535" s="201"/>
      <c r="D535" s="201" t="s">
        <v>136</v>
      </c>
      <c r="E535" s="201" t="s">
        <v>176</v>
      </c>
      <c r="F535" s="201" t="s">
        <v>175</v>
      </c>
      <c r="G535" s="202">
        <v>0</v>
      </c>
      <c r="H535" s="202">
        <v>0</v>
      </c>
      <c r="I535" s="202">
        <v>0</v>
      </c>
      <c r="J535" s="202">
        <v>0</v>
      </c>
      <c r="K535" s="202">
        <v>0</v>
      </c>
      <c r="L535" s="31">
        <v>0</v>
      </c>
      <c r="M535" s="31">
        <v>0</v>
      </c>
      <c r="N535" s="31">
        <v>0</v>
      </c>
      <c r="O535" s="31">
        <v>0</v>
      </c>
      <c r="P535" s="31">
        <v>0</v>
      </c>
    </row>
    <row r="536" spans="2:16" ht="16.8">
      <c r="B536" s="203" t="s">
        <v>234</v>
      </c>
      <c r="C536" s="201"/>
      <c r="D536" s="201" t="s">
        <v>136</v>
      </c>
      <c r="E536" s="201" t="s">
        <v>177</v>
      </c>
      <c r="F536" s="201" t="s">
        <v>175</v>
      </c>
      <c r="G536" s="202">
        <v>0</v>
      </c>
      <c r="H536" s="202">
        <v>0</v>
      </c>
      <c r="I536" s="202">
        <v>0</v>
      </c>
      <c r="J536" s="202">
        <v>0</v>
      </c>
      <c r="K536" s="202">
        <v>0</v>
      </c>
      <c r="L536" s="31">
        <v>0</v>
      </c>
      <c r="M536" s="31">
        <v>0</v>
      </c>
      <c r="N536" s="31">
        <v>0</v>
      </c>
      <c r="O536" s="31">
        <v>0</v>
      </c>
      <c r="P536" s="31">
        <v>0</v>
      </c>
    </row>
    <row r="537" spans="2:16" ht="16.8">
      <c r="B537" s="203" t="s">
        <v>234</v>
      </c>
      <c r="C537" s="201"/>
      <c r="D537" s="201" t="s">
        <v>136</v>
      </c>
      <c r="E537" s="201" t="s">
        <v>178</v>
      </c>
      <c r="F537" s="201" t="s">
        <v>113</v>
      </c>
      <c r="G537" s="202">
        <v>0</v>
      </c>
      <c r="H537" s="202">
        <v>0</v>
      </c>
      <c r="I537" s="202">
        <v>0</v>
      </c>
      <c r="J537" s="202">
        <v>0</v>
      </c>
      <c r="K537" s="202">
        <v>0</v>
      </c>
      <c r="L537" s="31">
        <v>0</v>
      </c>
      <c r="M537" s="31">
        <v>0</v>
      </c>
      <c r="N537" s="31">
        <v>0</v>
      </c>
      <c r="O537" s="31">
        <v>0</v>
      </c>
      <c r="P537" s="31">
        <v>0</v>
      </c>
    </row>
    <row r="538" spans="2:16" ht="16.8">
      <c r="B538" s="203" t="s">
        <v>234</v>
      </c>
      <c r="C538" s="201"/>
      <c r="D538" s="201" t="s">
        <v>136</v>
      </c>
      <c r="E538" s="201" t="s">
        <v>179</v>
      </c>
      <c r="F538" s="201" t="s">
        <v>113</v>
      </c>
      <c r="G538" s="202">
        <v>1</v>
      </c>
      <c r="H538" s="202">
        <v>1</v>
      </c>
      <c r="I538" s="202">
        <v>1</v>
      </c>
      <c r="J538" s="202">
        <v>1</v>
      </c>
      <c r="K538" s="202">
        <v>1</v>
      </c>
      <c r="L538" s="31">
        <v>11.347891603311727</v>
      </c>
      <c r="M538" s="31">
        <v>22.273736928657087</v>
      </c>
      <c r="N538" s="31">
        <v>40.659487573505274</v>
      </c>
      <c r="O538" s="31">
        <v>45.243890732260112</v>
      </c>
      <c r="P538" s="31">
        <v>41.151283579890787</v>
      </c>
    </row>
    <row r="539" spans="2:16" ht="16.8">
      <c r="B539" s="204" t="s">
        <v>234</v>
      </c>
      <c r="C539" s="205"/>
      <c r="D539" s="205" t="s">
        <v>136</v>
      </c>
      <c r="E539" s="205" t="s">
        <v>180</v>
      </c>
      <c r="F539" s="201" t="s">
        <v>175</v>
      </c>
      <c r="G539" s="202">
        <v>0</v>
      </c>
      <c r="H539" s="202">
        <v>0</v>
      </c>
      <c r="I539" s="202">
        <v>0</v>
      </c>
      <c r="J539" s="202">
        <v>0</v>
      </c>
      <c r="K539" s="202">
        <v>0</v>
      </c>
      <c r="L539" s="31">
        <v>0</v>
      </c>
      <c r="M539" s="31">
        <v>0</v>
      </c>
      <c r="N539" s="31">
        <v>0</v>
      </c>
      <c r="O539" s="31">
        <v>0</v>
      </c>
      <c r="P539" s="31">
        <v>0</v>
      </c>
    </row>
    <row r="540" spans="2:16" ht="16.8">
      <c r="B540" s="199" t="s">
        <v>235</v>
      </c>
      <c r="C540" s="200"/>
      <c r="D540" s="200" t="s">
        <v>136</v>
      </c>
      <c r="E540" s="200" t="s">
        <v>174</v>
      </c>
      <c r="F540" s="201" t="s">
        <v>175</v>
      </c>
      <c r="G540" s="202">
        <v>1</v>
      </c>
      <c r="H540" s="202">
        <v>1</v>
      </c>
      <c r="I540" s="202">
        <v>1</v>
      </c>
      <c r="J540" s="202">
        <v>1</v>
      </c>
      <c r="K540" s="202">
        <v>1</v>
      </c>
      <c r="L540" s="31">
        <v>-28.856763539850348</v>
      </c>
      <c r="M540" s="31">
        <v>-6.4617181331915265</v>
      </c>
      <c r="N540" s="31">
        <v>-12.026856937070184</v>
      </c>
      <c r="O540" s="31">
        <v>-23.43581581011404</v>
      </c>
      <c r="P540" s="31">
        <v>-31.31096119864398</v>
      </c>
    </row>
    <row r="541" spans="2:16" ht="16.8">
      <c r="B541" s="203" t="s">
        <v>235</v>
      </c>
      <c r="C541" s="201"/>
      <c r="D541" s="201" t="s">
        <v>136</v>
      </c>
      <c r="E541" s="201" t="s">
        <v>176</v>
      </c>
      <c r="F541" s="201" t="s">
        <v>175</v>
      </c>
      <c r="G541" s="202">
        <v>0</v>
      </c>
      <c r="H541" s="202">
        <v>0</v>
      </c>
      <c r="I541" s="202">
        <v>0</v>
      </c>
      <c r="J541" s="202">
        <v>0</v>
      </c>
      <c r="K541" s="202">
        <v>0</v>
      </c>
      <c r="L541" s="31">
        <v>0</v>
      </c>
      <c r="M541" s="31">
        <v>0</v>
      </c>
      <c r="N541" s="31">
        <v>0</v>
      </c>
      <c r="O541" s="31">
        <v>0</v>
      </c>
      <c r="P541" s="31">
        <v>0</v>
      </c>
    </row>
    <row r="542" spans="2:16" ht="16.8">
      <c r="B542" s="203" t="s">
        <v>235</v>
      </c>
      <c r="C542" s="201"/>
      <c r="D542" s="201" t="s">
        <v>136</v>
      </c>
      <c r="E542" s="201" t="s">
        <v>177</v>
      </c>
      <c r="F542" s="201" t="s">
        <v>175</v>
      </c>
      <c r="G542" s="202">
        <v>0</v>
      </c>
      <c r="H542" s="202">
        <v>0</v>
      </c>
      <c r="I542" s="202">
        <v>0</v>
      </c>
      <c r="J542" s="202">
        <v>0</v>
      </c>
      <c r="K542" s="202">
        <v>0</v>
      </c>
      <c r="L542" s="31">
        <v>0</v>
      </c>
      <c r="M542" s="31">
        <v>0</v>
      </c>
      <c r="N542" s="31">
        <v>0</v>
      </c>
      <c r="O542" s="31">
        <v>0</v>
      </c>
      <c r="P542" s="31">
        <v>0</v>
      </c>
    </row>
    <row r="543" spans="2:16" ht="16.8">
      <c r="B543" s="203" t="s">
        <v>235</v>
      </c>
      <c r="C543" s="201"/>
      <c r="D543" s="201" t="s">
        <v>136</v>
      </c>
      <c r="E543" s="201" t="s">
        <v>178</v>
      </c>
      <c r="F543" s="201" t="s">
        <v>113</v>
      </c>
      <c r="G543" s="202">
        <v>0</v>
      </c>
      <c r="H543" s="202">
        <v>0</v>
      </c>
      <c r="I543" s="202">
        <v>0</v>
      </c>
      <c r="J543" s="202">
        <v>0</v>
      </c>
      <c r="K543" s="202">
        <v>0</v>
      </c>
      <c r="L543" s="31">
        <v>0</v>
      </c>
      <c r="M543" s="31">
        <v>0</v>
      </c>
      <c r="N543" s="31">
        <v>0</v>
      </c>
      <c r="O543" s="31">
        <v>0</v>
      </c>
      <c r="P543" s="31">
        <v>0</v>
      </c>
    </row>
    <row r="544" spans="2:16" ht="16.8">
      <c r="B544" s="203" t="s">
        <v>235</v>
      </c>
      <c r="C544" s="201"/>
      <c r="D544" s="201" t="s">
        <v>136</v>
      </c>
      <c r="E544" s="201" t="s">
        <v>179</v>
      </c>
      <c r="F544" s="201" t="s">
        <v>113</v>
      </c>
      <c r="G544" s="202">
        <v>0</v>
      </c>
      <c r="H544" s="202">
        <v>0</v>
      </c>
      <c r="I544" s="202">
        <v>0</v>
      </c>
      <c r="J544" s="202">
        <v>0</v>
      </c>
      <c r="K544" s="202">
        <v>0</v>
      </c>
      <c r="L544" s="31">
        <v>0</v>
      </c>
      <c r="M544" s="31">
        <v>0</v>
      </c>
      <c r="N544" s="31">
        <v>0</v>
      </c>
      <c r="O544" s="31">
        <v>0</v>
      </c>
      <c r="P544" s="31">
        <v>0</v>
      </c>
    </row>
    <row r="545" spans="2:16" ht="16.8">
      <c r="B545" s="204" t="s">
        <v>235</v>
      </c>
      <c r="C545" s="205"/>
      <c r="D545" s="205" t="s">
        <v>136</v>
      </c>
      <c r="E545" s="205" t="s">
        <v>180</v>
      </c>
      <c r="F545" s="201" t="s">
        <v>175</v>
      </c>
      <c r="G545" s="202">
        <v>0</v>
      </c>
      <c r="H545" s="202">
        <v>0</v>
      </c>
      <c r="I545" s="202">
        <v>0</v>
      </c>
      <c r="J545" s="202">
        <v>0</v>
      </c>
      <c r="K545" s="202">
        <v>0</v>
      </c>
      <c r="L545" s="31">
        <v>0</v>
      </c>
      <c r="M545" s="31">
        <v>0</v>
      </c>
      <c r="N545" s="31">
        <v>0</v>
      </c>
      <c r="O545" s="31">
        <v>0</v>
      </c>
      <c r="P545" s="31">
        <v>0</v>
      </c>
    </row>
    <row r="546" spans="2:16" ht="16.8">
      <c r="B546" s="199" t="s">
        <v>236</v>
      </c>
      <c r="C546" s="200"/>
      <c r="D546" s="200" t="s">
        <v>136</v>
      </c>
      <c r="E546" s="200" t="s">
        <v>174</v>
      </c>
      <c r="F546" s="201" t="s">
        <v>175</v>
      </c>
      <c r="G546" s="202">
        <v>0</v>
      </c>
      <c r="H546" s="202">
        <v>0</v>
      </c>
      <c r="I546" s="202">
        <v>0</v>
      </c>
      <c r="J546" s="202">
        <v>0</v>
      </c>
      <c r="K546" s="202">
        <v>0</v>
      </c>
      <c r="L546" s="31">
        <v>0</v>
      </c>
      <c r="M546" s="31">
        <v>0</v>
      </c>
      <c r="N546" s="31">
        <v>0</v>
      </c>
      <c r="O546" s="31">
        <v>0</v>
      </c>
      <c r="P546" s="31">
        <v>0</v>
      </c>
    </row>
    <row r="547" spans="2:16" ht="16.8">
      <c r="B547" s="203" t="s">
        <v>236</v>
      </c>
      <c r="C547" s="201"/>
      <c r="D547" s="201" t="s">
        <v>136</v>
      </c>
      <c r="E547" s="201" t="s">
        <v>176</v>
      </c>
      <c r="F547" s="201" t="s">
        <v>175</v>
      </c>
      <c r="G547" s="202">
        <v>0</v>
      </c>
      <c r="H547" s="202">
        <v>0</v>
      </c>
      <c r="I547" s="202">
        <v>0</v>
      </c>
      <c r="J547" s="202">
        <v>0</v>
      </c>
      <c r="K547" s="202">
        <v>0</v>
      </c>
      <c r="L547" s="31">
        <v>0</v>
      </c>
      <c r="M547" s="31">
        <v>0</v>
      </c>
      <c r="N547" s="31">
        <v>0</v>
      </c>
      <c r="O547" s="31">
        <v>0</v>
      </c>
      <c r="P547" s="31">
        <v>0</v>
      </c>
    </row>
    <row r="548" spans="2:16" ht="16.8">
      <c r="B548" s="203" t="s">
        <v>236</v>
      </c>
      <c r="C548" s="201"/>
      <c r="D548" s="201" t="s">
        <v>136</v>
      </c>
      <c r="E548" s="201" t="s">
        <v>177</v>
      </c>
      <c r="F548" s="201" t="s">
        <v>175</v>
      </c>
      <c r="G548" s="202">
        <v>0</v>
      </c>
      <c r="H548" s="202">
        <v>0</v>
      </c>
      <c r="I548" s="202">
        <v>0</v>
      </c>
      <c r="J548" s="202">
        <v>0</v>
      </c>
      <c r="K548" s="202">
        <v>0</v>
      </c>
      <c r="L548" s="31">
        <v>0</v>
      </c>
      <c r="M548" s="31">
        <v>0</v>
      </c>
      <c r="N548" s="31">
        <v>0</v>
      </c>
      <c r="O548" s="31">
        <v>0</v>
      </c>
      <c r="P548" s="31">
        <v>0</v>
      </c>
    </row>
    <row r="549" spans="2:16" ht="16.8">
      <c r="B549" s="203" t="s">
        <v>236</v>
      </c>
      <c r="C549" s="201"/>
      <c r="D549" s="201" t="s">
        <v>136</v>
      </c>
      <c r="E549" s="201" t="s">
        <v>178</v>
      </c>
      <c r="F549" s="201" t="s">
        <v>113</v>
      </c>
      <c r="G549" s="202">
        <v>0</v>
      </c>
      <c r="H549" s="202">
        <v>0</v>
      </c>
      <c r="I549" s="202">
        <v>0</v>
      </c>
      <c r="J549" s="202">
        <v>0</v>
      </c>
      <c r="K549" s="202">
        <v>0</v>
      </c>
      <c r="L549" s="31">
        <v>0</v>
      </c>
      <c r="M549" s="31">
        <v>0</v>
      </c>
      <c r="N549" s="31">
        <v>0</v>
      </c>
      <c r="O549" s="31">
        <v>0</v>
      </c>
      <c r="P549" s="31">
        <v>0</v>
      </c>
    </row>
    <row r="550" spans="2:16" ht="16.8">
      <c r="B550" s="203" t="s">
        <v>236</v>
      </c>
      <c r="C550" s="201"/>
      <c r="D550" s="201" t="s">
        <v>136</v>
      </c>
      <c r="E550" s="201" t="s">
        <v>179</v>
      </c>
      <c r="F550" s="201" t="s">
        <v>113</v>
      </c>
      <c r="G550" s="202">
        <v>0</v>
      </c>
      <c r="H550" s="202">
        <v>0</v>
      </c>
      <c r="I550" s="202">
        <v>0</v>
      </c>
      <c r="J550" s="202">
        <v>0</v>
      </c>
      <c r="K550" s="202">
        <v>0</v>
      </c>
      <c r="L550" s="31">
        <v>0</v>
      </c>
      <c r="M550" s="31">
        <v>0</v>
      </c>
      <c r="N550" s="31">
        <v>0</v>
      </c>
      <c r="O550" s="31">
        <v>0</v>
      </c>
      <c r="P550" s="31">
        <v>0</v>
      </c>
    </row>
    <row r="551" spans="2:16" ht="16.8">
      <c r="B551" s="204" t="s">
        <v>236</v>
      </c>
      <c r="C551" s="205"/>
      <c r="D551" s="205" t="s">
        <v>136</v>
      </c>
      <c r="E551" s="205" t="s">
        <v>180</v>
      </c>
      <c r="F551" s="201" t="s">
        <v>175</v>
      </c>
      <c r="G551" s="202">
        <v>0</v>
      </c>
      <c r="H551" s="202">
        <v>0</v>
      </c>
      <c r="I551" s="202">
        <v>0</v>
      </c>
      <c r="J551" s="202">
        <v>0</v>
      </c>
      <c r="K551" s="202">
        <v>0</v>
      </c>
      <c r="L551" s="31">
        <v>0</v>
      </c>
      <c r="M551" s="31">
        <v>0</v>
      </c>
      <c r="N551" s="31">
        <v>0</v>
      </c>
      <c r="O551" s="31">
        <v>0</v>
      </c>
      <c r="P551" s="31">
        <v>0</v>
      </c>
    </row>
    <row r="552" spans="2:16" ht="16.8">
      <c r="B552" s="199" t="s">
        <v>237</v>
      </c>
      <c r="C552" s="200"/>
      <c r="D552" s="200" t="s">
        <v>136</v>
      </c>
      <c r="E552" s="200" t="s">
        <v>174</v>
      </c>
      <c r="F552" s="201" t="s">
        <v>175</v>
      </c>
      <c r="G552" s="202">
        <v>0</v>
      </c>
      <c r="H552" s="202">
        <v>0</v>
      </c>
      <c r="I552" s="202">
        <v>0</v>
      </c>
      <c r="J552" s="202">
        <v>0</v>
      </c>
      <c r="K552" s="202">
        <v>0</v>
      </c>
      <c r="L552" s="31">
        <v>0</v>
      </c>
      <c r="M552" s="31">
        <v>0</v>
      </c>
      <c r="N552" s="31">
        <v>0</v>
      </c>
      <c r="O552" s="31">
        <v>0</v>
      </c>
      <c r="P552" s="31">
        <v>0</v>
      </c>
    </row>
    <row r="553" spans="2:16" ht="16.8">
      <c r="B553" s="203" t="s">
        <v>237</v>
      </c>
      <c r="C553" s="201"/>
      <c r="D553" s="201" t="s">
        <v>136</v>
      </c>
      <c r="E553" s="201" t="s">
        <v>176</v>
      </c>
      <c r="F553" s="201" t="s">
        <v>175</v>
      </c>
      <c r="G553" s="202">
        <v>0</v>
      </c>
      <c r="H553" s="202">
        <v>0</v>
      </c>
      <c r="I553" s="202">
        <v>0</v>
      </c>
      <c r="J553" s="202">
        <v>0</v>
      </c>
      <c r="K553" s="202">
        <v>0</v>
      </c>
      <c r="L553" s="31">
        <v>0</v>
      </c>
      <c r="M553" s="31">
        <v>0</v>
      </c>
      <c r="N553" s="31">
        <v>0</v>
      </c>
      <c r="O553" s="31">
        <v>0</v>
      </c>
      <c r="P553" s="31">
        <v>0</v>
      </c>
    </row>
    <row r="554" spans="2:16" ht="16.8">
      <c r="B554" s="203" t="s">
        <v>237</v>
      </c>
      <c r="C554" s="201"/>
      <c r="D554" s="201" t="s">
        <v>136</v>
      </c>
      <c r="E554" s="201" t="s">
        <v>177</v>
      </c>
      <c r="F554" s="201" t="s">
        <v>175</v>
      </c>
      <c r="G554" s="202">
        <v>0</v>
      </c>
      <c r="H554" s="202">
        <v>0</v>
      </c>
      <c r="I554" s="202">
        <v>0</v>
      </c>
      <c r="J554" s="202">
        <v>0</v>
      </c>
      <c r="K554" s="202">
        <v>0</v>
      </c>
      <c r="L554" s="31">
        <v>0</v>
      </c>
      <c r="M554" s="31">
        <v>0</v>
      </c>
      <c r="N554" s="31">
        <v>0</v>
      </c>
      <c r="O554" s="31">
        <v>0</v>
      </c>
      <c r="P554" s="31">
        <v>0</v>
      </c>
    </row>
    <row r="555" spans="2:16" ht="16.8">
      <c r="B555" s="203" t="s">
        <v>237</v>
      </c>
      <c r="C555" s="201"/>
      <c r="D555" s="201" t="s">
        <v>136</v>
      </c>
      <c r="E555" s="201" t="s">
        <v>178</v>
      </c>
      <c r="F555" s="201" t="s">
        <v>113</v>
      </c>
      <c r="G555" s="202">
        <v>0</v>
      </c>
      <c r="H555" s="202">
        <v>0</v>
      </c>
      <c r="I555" s="202">
        <v>0</v>
      </c>
      <c r="J555" s="202">
        <v>0</v>
      </c>
      <c r="K555" s="202">
        <v>0</v>
      </c>
      <c r="L555" s="31">
        <v>0</v>
      </c>
      <c r="M555" s="31">
        <v>0</v>
      </c>
      <c r="N555" s="31">
        <v>0</v>
      </c>
      <c r="O555" s="31">
        <v>0</v>
      </c>
      <c r="P555" s="31">
        <v>0</v>
      </c>
    </row>
    <row r="556" spans="2:16" ht="16.8">
      <c r="B556" s="203" t="s">
        <v>237</v>
      </c>
      <c r="C556" s="201"/>
      <c r="D556" s="201" t="s">
        <v>136</v>
      </c>
      <c r="E556" s="201" t="s">
        <v>179</v>
      </c>
      <c r="F556" s="201" t="s">
        <v>113</v>
      </c>
      <c r="G556" s="202">
        <v>0</v>
      </c>
      <c r="H556" s="202">
        <v>0</v>
      </c>
      <c r="I556" s="202">
        <v>0</v>
      </c>
      <c r="J556" s="202">
        <v>0</v>
      </c>
      <c r="K556" s="202">
        <v>0</v>
      </c>
      <c r="L556" s="31">
        <v>0</v>
      </c>
      <c r="M556" s="31">
        <v>0</v>
      </c>
      <c r="N556" s="31">
        <v>0</v>
      </c>
      <c r="O556" s="31">
        <v>0</v>
      </c>
      <c r="P556" s="31">
        <v>0</v>
      </c>
    </row>
    <row r="557" spans="2:16" ht="17.399999999999999" thickBot="1">
      <c r="B557" s="203" t="s">
        <v>237</v>
      </c>
      <c r="C557" s="201"/>
      <c r="D557" s="201" t="s">
        <v>136</v>
      </c>
      <c r="E557" s="201" t="s">
        <v>180</v>
      </c>
      <c r="F557" s="201" t="s">
        <v>175</v>
      </c>
      <c r="G557" s="202">
        <v>0</v>
      </c>
      <c r="H557" s="202">
        <v>0</v>
      </c>
      <c r="I557" s="202">
        <v>0</v>
      </c>
      <c r="J557" s="202">
        <v>0</v>
      </c>
      <c r="K557" s="202">
        <v>0</v>
      </c>
      <c r="L557" s="31">
        <v>0</v>
      </c>
      <c r="M557" s="31">
        <v>0</v>
      </c>
      <c r="N557" s="31">
        <v>0</v>
      </c>
      <c r="O557" s="31">
        <v>0</v>
      </c>
      <c r="P557" s="31">
        <v>0</v>
      </c>
    </row>
    <row r="558" spans="2:16" ht="17.399999999999999" thickBot="1">
      <c r="B558" s="206" t="s">
        <v>238</v>
      </c>
      <c r="C558" s="207"/>
      <c r="D558" s="207" t="s">
        <v>136</v>
      </c>
      <c r="E558" s="208" t="s">
        <v>174</v>
      </c>
      <c r="F558" s="201" t="s">
        <v>239</v>
      </c>
      <c r="G558" s="202">
        <v>0.12985151606846562</v>
      </c>
      <c r="H558" s="202">
        <v>0.19868010955026316</v>
      </c>
      <c r="I558" s="202">
        <v>0.16624884569573339</v>
      </c>
      <c r="J558" s="202">
        <v>0.28299945844661573</v>
      </c>
      <c r="K558" s="202">
        <v>0.30521382817706177</v>
      </c>
      <c r="L558" s="31">
        <v>1.443072879371855</v>
      </c>
      <c r="M558" s="31">
        <v>1.8904804809888534</v>
      </c>
      <c r="N558" s="31">
        <v>-0.13206983394198077</v>
      </c>
      <c r="O558" s="31">
        <v>2.1517034487294397</v>
      </c>
      <c r="P558" s="31">
        <v>6.52605176401081</v>
      </c>
    </row>
    <row r="559" spans="2:16" ht="17.399999999999999" thickBot="1">
      <c r="B559" s="206" t="s">
        <v>238</v>
      </c>
      <c r="C559" s="201"/>
      <c r="D559" s="201" t="s">
        <v>136</v>
      </c>
      <c r="E559" s="209" t="s">
        <v>176</v>
      </c>
      <c r="F559" s="201" t="s">
        <v>239</v>
      </c>
      <c r="G559" s="202">
        <v>0.30347170169816584</v>
      </c>
      <c r="H559" s="202">
        <v>0.30082157457018499</v>
      </c>
      <c r="I559" s="202">
        <v>0.29240021751728801</v>
      </c>
      <c r="J559" s="202">
        <v>0.22690515600498135</v>
      </c>
      <c r="K559" s="202">
        <v>0.19136800597870485</v>
      </c>
      <c r="L559" s="31">
        <v>3.3725581004887504</v>
      </c>
      <c r="M559" s="31">
        <v>2.8623766932310626</v>
      </c>
      <c r="N559" s="31">
        <v>-0.23228581233450549</v>
      </c>
      <c r="O559" s="31">
        <v>1.7252068586643914</v>
      </c>
      <c r="P559" s="31">
        <v>4.0918116995277636</v>
      </c>
    </row>
    <row r="560" spans="2:16" ht="17.399999999999999" thickBot="1">
      <c r="B560" s="206" t="s">
        <v>238</v>
      </c>
      <c r="C560" s="201"/>
      <c r="D560" s="201" t="s">
        <v>136</v>
      </c>
      <c r="E560" s="209" t="s">
        <v>177</v>
      </c>
      <c r="F560" s="201" t="s">
        <v>239</v>
      </c>
      <c r="G560" s="202">
        <v>5.5971445698831147E-2</v>
      </c>
      <c r="H560" s="202">
        <v>5.0167647466940822E-2</v>
      </c>
      <c r="I560" s="202">
        <v>6.3989649895387649E-2</v>
      </c>
      <c r="J560" s="202">
        <v>5.0616648150565505E-2</v>
      </c>
      <c r="K560" s="202">
        <v>5.6276324726669102E-2</v>
      </c>
      <c r="L560" s="31">
        <v>0.62202489237499836</v>
      </c>
      <c r="M560" s="31">
        <v>0.47735507358067036</v>
      </c>
      <c r="N560" s="31">
        <v>-5.0834051811441981E-2</v>
      </c>
      <c r="O560" s="31">
        <v>0.38484885090068566</v>
      </c>
      <c r="P560" s="31">
        <v>1.2032947866355077</v>
      </c>
    </row>
    <row r="561" spans="2:16" ht="17.399999999999999" thickBot="1">
      <c r="B561" s="206" t="s">
        <v>238</v>
      </c>
      <c r="C561" s="201"/>
      <c r="D561" s="201" t="s">
        <v>136</v>
      </c>
      <c r="E561" s="209" t="s">
        <v>178</v>
      </c>
      <c r="F561" s="201" t="s">
        <v>239</v>
      </c>
      <c r="G561" s="202">
        <v>0.17504451776892374</v>
      </c>
      <c r="H561" s="202">
        <v>0.16106796071798296</v>
      </c>
      <c r="I561" s="202">
        <v>0.18055766535872098</v>
      </c>
      <c r="J561" s="202">
        <v>0.1642506698049617</v>
      </c>
      <c r="K561" s="202">
        <v>0.15851666865360178</v>
      </c>
      <c r="L561" s="31">
        <v>1.9453141859496772</v>
      </c>
      <c r="M561" s="31">
        <v>1.5325934565834995</v>
      </c>
      <c r="N561" s="31">
        <v>-0.14343691098175249</v>
      </c>
      <c r="O561" s="31">
        <v>1.2488318338677122</v>
      </c>
      <c r="P561" s="31">
        <v>3.389387667231853</v>
      </c>
    </row>
    <row r="562" spans="2:16" ht="17.399999999999999" thickBot="1">
      <c r="B562" s="206" t="s">
        <v>238</v>
      </c>
      <c r="C562" s="201"/>
      <c r="D562" s="201" t="s">
        <v>136</v>
      </c>
      <c r="E562" s="209" t="s">
        <v>179</v>
      </c>
      <c r="F562" s="201" t="s">
        <v>239</v>
      </c>
      <c r="G562" s="202">
        <v>0.23298851283433916</v>
      </c>
      <c r="H562" s="202">
        <v>0.20490002329939663</v>
      </c>
      <c r="I562" s="202">
        <v>0.21674604683833745</v>
      </c>
      <c r="J562" s="202">
        <v>0.22110830502307527</v>
      </c>
      <c r="K562" s="202">
        <v>0.23665139071419614</v>
      </c>
      <c r="L562" s="31">
        <v>2.5892605204481471</v>
      </c>
      <c r="M562" s="31">
        <v>1.9496641887227988</v>
      </c>
      <c r="N562" s="31">
        <v>-0.17218534236267879</v>
      </c>
      <c r="O562" s="31">
        <v>1.6811322010024905</v>
      </c>
      <c r="P562" s="31">
        <v>5.0600565349550566</v>
      </c>
    </row>
    <row r="563" spans="2:16" ht="16.8">
      <c r="B563" s="206" t="s">
        <v>238</v>
      </c>
      <c r="C563" s="205"/>
      <c r="D563" s="205" t="s">
        <v>136</v>
      </c>
      <c r="E563" s="210" t="s">
        <v>180</v>
      </c>
      <c r="F563" s="201" t="s">
        <v>239</v>
      </c>
      <c r="G563" s="202">
        <v>0.10267230593127442</v>
      </c>
      <c r="H563" s="202">
        <v>8.4362684395231521E-2</v>
      </c>
      <c r="I563" s="202">
        <v>8.0057574694532466E-2</v>
      </c>
      <c r="J563" s="202">
        <v>5.4119762569800514E-2</v>
      </c>
      <c r="K563" s="202">
        <v>5.1973781749766322E-2</v>
      </c>
      <c r="L563" s="31">
        <v>1.1410234138034345</v>
      </c>
      <c r="M563" s="31">
        <v>0.80272760335206328</v>
      </c>
      <c r="N563" s="31">
        <v>-6.3598580498150037E-2</v>
      </c>
      <c r="O563" s="31">
        <v>0.41148375479250243</v>
      </c>
      <c r="P563" s="31">
        <v>1.1112982399788482</v>
      </c>
    </row>
    <row r="564" spans="2:16" ht="16.8">
      <c r="B564" s="211" t="s">
        <v>240</v>
      </c>
      <c r="C564" s="201"/>
      <c r="D564" s="201" t="s">
        <v>136</v>
      </c>
      <c r="E564" s="209" t="s">
        <v>174</v>
      </c>
      <c r="F564" s="201" t="s">
        <v>175</v>
      </c>
      <c r="G564" s="202">
        <v>0.4399758967495469</v>
      </c>
      <c r="H564" s="202">
        <v>0.44876450561231868</v>
      </c>
      <c r="I564" s="202">
        <v>0.43255169415262168</v>
      </c>
      <c r="J564" s="202">
        <v>0.38085900859275035</v>
      </c>
      <c r="K564" s="202">
        <v>0.38530589303528046</v>
      </c>
      <c r="L564" s="31">
        <v>6.0636264113299907</v>
      </c>
      <c r="M564" s="31">
        <v>4.1379768265087415</v>
      </c>
      <c r="N564" s="31">
        <v>-0.29186783197619992</v>
      </c>
      <c r="O564" s="31">
        <v>1.8887579248583994</v>
      </c>
      <c r="P564" s="31">
        <v>3.4776797077203772</v>
      </c>
    </row>
    <row r="565" spans="2:16" ht="16.8">
      <c r="B565" s="211" t="s">
        <v>240</v>
      </c>
      <c r="C565" s="201"/>
      <c r="D565" s="201" t="s">
        <v>136</v>
      </c>
      <c r="E565" s="209" t="s">
        <v>176</v>
      </c>
      <c r="F565" s="201" t="s">
        <v>175</v>
      </c>
      <c r="G565" s="202">
        <v>0.46365495304183407</v>
      </c>
      <c r="H565" s="202">
        <v>0.45371680063257824</v>
      </c>
      <c r="I565" s="202">
        <v>0.47205023585365397</v>
      </c>
      <c r="J565" s="202">
        <v>0.53050428649571724</v>
      </c>
      <c r="K565" s="202">
        <v>0.52547575285333181</v>
      </c>
      <c r="L565" s="31">
        <v>6.389964631650761</v>
      </c>
      <c r="M565" s="31">
        <v>4.1836410485574698</v>
      </c>
      <c r="N565" s="31">
        <v>-0.31851979956376447</v>
      </c>
      <c r="O565" s="31">
        <v>2.6308795451430727</v>
      </c>
      <c r="P565" s="31">
        <v>4.7428196547977306</v>
      </c>
    </row>
    <row r="566" spans="2:16" ht="16.8">
      <c r="B566" s="211" t="s">
        <v>240</v>
      </c>
      <c r="C566" s="201"/>
      <c r="D566" s="201" t="s">
        <v>136</v>
      </c>
      <c r="E566" s="209" t="s">
        <v>177</v>
      </c>
      <c r="F566" s="201" t="s">
        <v>175</v>
      </c>
      <c r="G566" s="202">
        <v>5.428592776219833E-2</v>
      </c>
      <c r="H566" s="202">
        <v>5.3122343031270398E-2</v>
      </c>
      <c r="I566" s="202">
        <v>5.5268869308008929E-2</v>
      </c>
      <c r="J566" s="202">
        <v>6.2112821582744192E-2</v>
      </c>
      <c r="K566" s="202">
        <v>6.1524067785832443E-2</v>
      </c>
      <c r="L566" s="31">
        <v>0.74815367790430387</v>
      </c>
      <c r="M566" s="31">
        <v>0.48983157465475574</v>
      </c>
      <c r="N566" s="31">
        <v>-3.7293126529780188E-2</v>
      </c>
      <c r="O566" s="31">
        <v>0.30803021945889986</v>
      </c>
      <c r="P566" s="31">
        <v>0.55530166016851223</v>
      </c>
    </row>
    <row r="567" spans="2:16" ht="16.8">
      <c r="B567" s="211" t="s">
        <v>240</v>
      </c>
      <c r="C567" s="201"/>
      <c r="D567" s="201" t="s">
        <v>136</v>
      </c>
      <c r="E567" s="209" t="s">
        <v>178</v>
      </c>
      <c r="F567" s="201" t="s">
        <v>113</v>
      </c>
      <c r="G567" s="202">
        <v>4.9606780949428561E-4</v>
      </c>
      <c r="H567" s="202">
        <v>4.8543490788558629E-4</v>
      </c>
      <c r="I567" s="202">
        <v>5.0504998368917377E-4</v>
      </c>
      <c r="J567" s="202">
        <v>5.6759039799476646E-4</v>
      </c>
      <c r="K567" s="202">
        <v>5.6221033324493225E-4</v>
      </c>
      <c r="L567" s="31">
        <v>6.8366696759582478E-3</v>
      </c>
      <c r="M567" s="31">
        <v>4.4761080131953774E-3</v>
      </c>
      <c r="N567" s="31">
        <v>-3.4078665225840694E-4</v>
      </c>
      <c r="O567" s="31">
        <v>2.8147971771687124E-3</v>
      </c>
      <c r="P567" s="31">
        <v>5.0743772746231668E-3</v>
      </c>
    </row>
    <row r="568" spans="2:16" ht="16.8">
      <c r="B568" s="211" t="s">
        <v>240</v>
      </c>
      <c r="C568" s="201"/>
      <c r="D568" s="201" t="s">
        <v>136</v>
      </c>
      <c r="E568" s="209" t="s">
        <v>179</v>
      </c>
      <c r="F568" s="201" t="s">
        <v>113</v>
      </c>
      <c r="G568" s="202">
        <v>3.3893754617400643E-2</v>
      </c>
      <c r="H568" s="202">
        <v>3.6382418988844645E-2</v>
      </c>
      <c r="I568" s="202">
        <v>3.1791448236738448E-2</v>
      </c>
      <c r="J568" s="202">
        <v>1.7153665758780294E-2</v>
      </c>
      <c r="K568" s="202">
        <v>1.8412886990360165E-2</v>
      </c>
      <c r="L568" s="31">
        <v>0.46711437420900037</v>
      </c>
      <c r="M568" s="31">
        <v>0.33547574459515839</v>
      </c>
      <c r="N568" s="31">
        <v>-2.1451542550117636E-2</v>
      </c>
      <c r="O568" s="31">
        <v>8.506854613202175E-2</v>
      </c>
      <c r="P568" s="31">
        <v>0.16619035577807995</v>
      </c>
    </row>
    <row r="569" spans="2:16" ht="16.8">
      <c r="B569" s="211" t="s">
        <v>240</v>
      </c>
      <c r="C569" s="205"/>
      <c r="D569" s="205" t="s">
        <v>136</v>
      </c>
      <c r="E569" s="210" t="s">
        <v>180</v>
      </c>
      <c r="F569" s="201" t="s">
        <v>175</v>
      </c>
      <c r="G569" s="202">
        <v>7.6934000195256983E-3</v>
      </c>
      <c r="H569" s="202">
        <v>7.5284968271025175E-3</v>
      </c>
      <c r="I569" s="202">
        <v>7.8327024652876664E-3</v>
      </c>
      <c r="J569" s="202">
        <v>8.802627172013338E-3</v>
      </c>
      <c r="K569" s="202">
        <v>8.7191890019502182E-3</v>
      </c>
      <c r="L569" s="31">
        <v>0.1060283163145135</v>
      </c>
      <c r="M569" s="31">
        <v>6.9418915755131538E-2</v>
      </c>
      <c r="N569" s="31">
        <v>-5.2851807494054444E-3</v>
      </c>
      <c r="O569" s="31">
        <v>4.3654033265869689E-2</v>
      </c>
      <c r="P569" s="31">
        <v>7.869733426860534E-2</v>
      </c>
    </row>
    <row r="570" spans="2:16" ht="16.8">
      <c r="B570" s="212" t="s">
        <v>241</v>
      </c>
      <c r="C570" s="201"/>
      <c r="D570" s="201" t="s">
        <v>136</v>
      </c>
      <c r="E570" s="209" t="s">
        <v>174</v>
      </c>
      <c r="F570" s="201" t="s">
        <v>175</v>
      </c>
      <c r="G570" s="202">
        <v>1</v>
      </c>
      <c r="H570" s="202">
        <v>1</v>
      </c>
      <c r="I570" s="202">
        <v>1</v>
      </c>
      <c r="J570" s="202">
        <v>1</v>
      </c>
      <c r="K570" s="202">
        <v>1</v>
      </c>
      <c r="L570" s="31">
        <v>0.63980783959560827</v>
      </c>
      <c r="M570" s="31">
        <v>0.86873999038630478</v>
      </c>
      <c r="N570" s="31">
        <v>-0.14124390149581689</v>
      </c>
      <c r="O570" s="31">
        <v>1.8200271386583922</v>
      </c>
      <c r="P570" s="31">
        <v>5.0792438003068643</v>
      </c>
    </row>
    <row r="571" spans="2:16" ht="16.8">
      <c r="B571" s="212" t="s">
        <v>241</v>
      </c>
      <c r="C571" s="201"/>
      <c r="D571" s="201" t="s">
        <v>136</v>
      </c>
      <c r="E571" s="209" t="s">
        <v>176</v>
      </c>
      <c r="F571" s="201" t="s">
        <v>175</v>
      </c>
      <c r="G571" s="202">
        <v>0</v>
      </c>
      <c r="H571" s="202">
        <v>0</v>
      </c>
      <c r="I571" s="202">
        <v>0</v>
      </c>
      <c r="J571" s="202">
        <v>0</v>
      </c>
      <c r="K571" s="202">
        <v>0</v>
      </c>
      <c r="L571" s="31">
        <v>0</v>
      </c>
      <c r="M571" s="31">
        <v>0</v>
      </c>
      <c r="N571" s="31">
        <v>0</v>
      </c>
      <c r="O571" s="31">
        <v>0</v>
      </c>
      <c r="P571" s="31">
        <v>0</v>
      </c>
    </row>
    <row r="572" spans="2:16" ht="16.8">
      <c r="B572" s="212" t="s">
        <v>241</v>
      </c>
      <c r="C572" s="201"/>
      <c r="D572" s="201" t="s">
        <v>136</v>
      </c>
      <c r="E572" s="209" t="s">
        <v>177</v>
      </c>
      <c r="F572" s="201" t="s">
        <v>175</v>
      </c>
      <c r="G572" s="202">
        <v>0</v>
      </c>
      <c r="H572" s="202">
        <v>0</v>
      </c>
      <c r="I572" s="202">
        <v>0</v>
      </c>
      <c r="J572" s="202">
        <v>0</v>
      </c>
      <c r="K572" s="202">
        <v>0</v>
      </c>
      <c r="L572" s="31">
        <v>0</v>
      </c>
      <c r="M572" s="31">
        <v>0</v>
      </c>
      <c r="N572" s="31">
        <v>0</v>
      </c>
      <c r="O572" s="31">
        <v>0</v>
      </c>
      <c r="P572" s="31">
        <v>0</v>
      </c>
    </row>
    <row r="573" spans="2:16" ht="16.8">
      <c r="B573" s="212" t="s">
        <v>241</v>
      </c>
      <c r="C573" s="201"/>
      <c r="D573" s="201" t="s">
        <v>136</v>
      </c>
      <c r="E573" s="209" t="s">
        <v>178</v>
      </c>
      <c r="F573" s="201" t="s">
        <v>113</v>
      </c>
      <c r="G573" s="202">
        <v>0</v>
      </c>
      <c r="H573" s="202">
        <v>0</v>
      </c>
      <c r="I573" s="202">
        <v>0</v>
      </c>
      <c r="J573" s="202">
        <v>0</v>
      </c>
      <c r="K573" s="202">
        <v>0</v>
      </c>
      <c r="L573" s="31">
        <v>0</v>
      </c>
      <c r="M573" s="31">
        <v>0</v>
      </c>
      <c r="N573" s="31">
        <v>0</v>
      </c>
      <c r="O573" s="31">
        <v>0</v>
      </c>
      <c r="P573" s="31">
        <v>0</v>
      </c>
    </row>
    <row r="574" spans="2:16" ht="16.8">
      <c r="B574" s="212" t="s">
        <v>241</v>
      </c>
      <c r="C574" s="201"/>
      <c r="D574" s="201" t="s">
        <v>136</v>
      </c>
      <c r="E574" s="209" t="s">
        <v>179</v>
      </c>
      <c r="F574" s="201" t="s">
        <v>113</v>
      </c>
      <c r="G574" s="202">
        <v>0</v>
      </c>
      <c r="H574" s="202">
        <v>0</v>
      </c>
      <c r="I574" s="202">
        <v>0</v>
      </c>
      <c r="J574" s="202">
        <v>0</v>
      </c>
      <c r="K574" s="202">
        <v>0</v>
      </c>
      <c r="L574" s="31">
        <v>0</v>
      </c>
      <c r="M574" s="31">
        <v>0</v>
      </c>
      <c r="N574" s="31">
        <v>0</v>
      </c>
      <c r="O574" s="31">
        <v>0</v>
      </c>
      <c r="P574" s="31">
        <v>0</v>
      </c>
    </row>
    <row r="575" spans="2:16" ht="16.8">
      <c r="B575" s="212" t="s">
        <v>241</v>
      </c>
      <c r="C575" s="205"/>
      <c r="D575" s="205" t="s">
        <v>136</v>
      </c>
      <c r="E575" s="210" t="s">
        <v>180</v>
      </c>
      <c r="F575" s="201" t="s">
        <v>175</v>
      </c>
      <c r="G575" s="202">
        <v>0</v>
      </c>
      <c r="H575" s="202">
        <v>0</v>
      </c>
      <c r="I575" s="202">
        <v>0</v>
      </c>
      <c r="J575" s="202">
        <v>0</v>
      </c>
      <c r="K575" s="202">
        <v>0</v>
      </c>
      <c r="L575" s="31">
        <v>0</v>
      </c>
      <c r="M575" s="31">
        <v>0</v>
      </c>
      <c r="N575" s="31">
        <v>0</v>
      </c>
      <c r="O575" s="31">
        <v>0</v>
      </c>
      <c r="P575" s="31">
        <v>0</v>
      </c>
    </row>
    <row r="576" spans="2:16">
      <c r="K576" s="1" t="s">
        <v>242</v>
      </c>
      <c r="L576" s="213">
        <f>SUM(L210:L575)</f>
        <v>959.11321108053266</v>
      </c>
      <c r="M576" s="213">
        <f t="shared" ref="M576:P576" si="49">SUM(M210:M575)</f>
        <v>958.71837084579909</v>
      </c>
      <c r="N576" s="213">
        <f t="shared" si="49"/>
        <v>970.11433048854258</v>
      </c>
      <c r="O576" s="213">
        <f t="shared" si="49"/>
        <v>971.10165855291655</v>
      </c>
      <c r="P576" s="213">
        <f t="shared" si="49"/>
        <v>1027.1384488784761</v>
      </c>
    </row>
    <row r="577" spans="11:16">
      <c r="K577" s="1" t="s">
        <v>243</v>
      </c>
      <c r="L577" s="213">
        <v>0</v>
      </c>
      <c r="M577" s="213">
        <v>0</v>
      </c>
      <c r="N577" s="213">
        <v>0</v>
      </c>
      <c r="O577" s="213">
        <v>0</v>
      </c>
      <c r="P577" s="213">
        <v>0</v>
      </c>
    </row>
  </sheetData>
  <mergeCells count="2">
    <mergeCell ref="F6:N6"/>
    <mergeCell ref="P6:X6"/>
  </mergeCells>
  <pageMargins left="0.7" right="0.7" top="0.75" bottom="0.75" header="0.3" footer="0.3"/>
  <pageSetup paperSize="9"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1:O35"/>
  <sheetViews>
    <sheetView showGridLines="0" zoomScale="145" zoomScaleNormal="145" workbookViewId="0">
      <selection activeCell="D15" sqref="D15"/>
    </sheetView>
  </sheetViews>
  <sheetFormatPr defaultRowHeight="13.2"/>
  <cols>
    <col min="2" max="2" width="31.44140625" bestFit="1" customWidth="1"/>
    <col min="3" max="3" width="7.5546875" bestFit="1" customWidth="1"/>
    <col min="4" max="4" width="8.44140625" bestFit="1" customWidth="1"/>
    <col min="5" max="5" width="7.5546875" bestFit="1" customWidth="1"/>
    <col min="6" max="6" width="7.5546875" customWidth="1"/>
    <col min="7" max="10" width="7.5546875" bestFit="1" customWidth="1"/>
    <col min="11" max="11" width="8.44140625" bestFit="1" customWidth="1"/>
    <col min="13" max="13" width="10.21875" bestFit="1" customWidth="1"/>
  </cols>
  <sheetData>
    <row r="1" spans="2:15" ht="13.8" thickBot="1">
      <c r="B1" s="27" t="s">
        <v>244</v>
      </c>
      <c r="D1" s="69" t="s">
        <v>245</v>
      </c>
      <c r="E1" s="69" t="s">
        <v>246</v>
      </c>
      <c r="F1" s="69" t="s">
        <v>247</v>
      </c>
      <c r="G1" s="69" t="s">
        <v>248</v>
      </c>
      <c r="H1" s="69" t="s">
        <v>249</v>
      </c>
      <c r="I1" s="69" t="s">
        <v>250</v>
      </c>
      <c r="J1" s="69" t="s">
        <v>251</v>
      </c>
      <c r="K1" s="69" t="s">
        <v>252</v>
      </c>
    </row>
    <row r="2" spans="2:15">
      <c r="B2" t="s">
        <v>253</v>
      </c>
      <c r="C2" s="3"/>
      <c r="D2" s="3">
        <f>D10</f>
        <v>1.1666924146454507</v>
      </c>
      <c r="E2" s="3">
        <f t="shared" ref="E2:K2" si="0">E10</f>
        <v>1.1895566198053455</v>
      </c>
      <c r="F2" s="3">
        <f t="shared" si="0"/>
        <v>1.2023791132396109</v>
      </c>
      <c r="G2" s="3">
        <f t="shared" si="0"/>
        <v>1.2281399660126686</v>
      </c>
      <c r="H2" s="3">
        <f t="shared" si="0"/>
        <v>1.2741001081415113</v>
      </c>
      <c r="I2" s="3">
        <f t="shared" si="0"/>
        <v>1.3130310520624133</v>
      </c>
      <c r="J2" s="3">
        <f t="shared" si="0"/>
        <v>1.3470183840568517</v>
      </c>
      <c r="K2" s="3">
        <f t="shared" si="0"/>
        <v>1.3633554765950877</v>
      </c>
      <c r="M2" s="24"/>
      <c r="N2" s="24"/>
      <c r="O2" s="24"/>
    </row>
    <row r="3" spans="2:15">
      <c r="B3" t="s">
        <v>254</v>
      </c>
      <c r="D3" s="3">
        <f>D15</f>
        <v>1.1829908852155109</v>
      </c>
      <c r="E3" s="3">
        <f t="shared" ref="E3:J3" si="1">E15</f>
        <v>1.1936505484319484</v>
      </c>
      <c r="F3" s="3">
        <f t="shared" si="1"/>
        <v>1.2107987023018696</v>
      </c>
      <c r="G3" s="3">
        <f t="shared" si="1"/>
        <v>1.2511200370770899</v>
      </c>
      <c r="H3" s="3">
        <f t="shared" si="1"/>
        <v>1.2930634945156807</v>
      </c>
      <c r="I3" s="3">
        <f t="shared" si="1"/>
        <v>1.3285184613007881</v>
      </c>
      <c r="J3" s="3">
        <f t="shared" si="1"/>
        <v>1.356094546578094</v>
      </c>
      <c r="K3" s="3">
        <f>K15</f>
        <v>1.3830849650909516</v>
      </c>
      <c r="M3" s="24"/>
      <c r="N3" s="24"/>
      <c r="O3" s="24"/>
    </row>
    <row r="4" spans="2:15">
      <c r="B4" t="s">
        <v>103</v>
      </c>
      <c r="D4" s="3">
        <f>C15</f>
        <v>1.1544878727019932</v>
      </c>
    </row>
    <row r="8" spans="2:15" ht="13.8" thickBot="1"/>
    <row r="9" spans="2:15" ht="13.8" thickBot="1">
      <c r="D9" s="69" t="s">
        <v>245</v>
      </c>
      <c r="E9" s="69" t="s">
        <v>246</v>
      </c>
      <c r="F9" s="69" t="s">
        <v>247</v>
      </c>
      <c r="G9" s="69" t="s">
        <v>248</v>
      </c>
      <c r="H9" s="69" t="s">
        <v>249</v>
      </c>
      <c r="I9" s="69" t="s">
        <v>250</v>
      </c>
      <c r="J9" s="69" t="s">
        <v>251</v>
      </c>
      <c r="K9" s="69" t="s">
        <v>252</v>
      </c>
    </row>
    <row r="10" spans="2:15">
      <c r="B10" t="s">
        <v>255</v>
      </c>
      <c r="C10" s="3"/>
      <c r="D10" s="28">
        <v>1.1666924146454507</v>
      </c>
      <c r="E10" s="28">
        <v>1.1895566198053455</v>
      </c>
      <c r="F10" s="28">
        <v>1.2023791132396109</v>
      </c>
      <c r="G10" s="28">
        <v>1.2281399660126686</v>
      </c>
      <c r="H10" s="28">
        <v>1.2741001081415113</v>
      </c>
      <c r="I10" s="28">
        <v>1.3130310520624133</v>
      </c>
      <c r="J10" s="28">
        <v>1.3470183840568517</v>
      </c>
      <c r="K10" s="28">
        <v>1.3633554765950877</v>
      </c>
    </row>
    <row r="11" spans="2:15" ht="13.8" thickBot="1"/>
    <row r="12" spans="2:15" ht="13.8" thickBot="1">
      <c r="B12" t="s">
        <v>256</v>
      </c>
      <c r="C12" s="68">
        <v>41334</v>
      </c>
      <c r="D12" s="68">
        <f t="shared" ref="D12:K12" si="2">EDATE(C12,12)</f>
        <v>41699</v>
      </c>
      <c r="E12" s="68">
        <f t="shared" si="2"/>
        <v>42064</v>
      </c>
      <c r="F12" s="68">
        <f t="shared" si="2"/>
        <v>42430</v>
      </c>
      <c r="G12" s="68">
        <f t="shared" si="2"/>
        <v>42795</v>
      </c>
      <c r="H12" s="68">
        <f t="shared" si="2"/>
        <v>43160</v>
      </c>
      <c r="I12" s="68">
        <f t="shared" si="2"/>
        <v>43525</v>
      </c>
      <c r="J12" s="68">
        <f t="shared" si="2"/>
        <v>43891</v>
      </c>
      <c r="K12" s="68">
        <f t="shared" si="2"/>
        <v>44256</v>
      </c>
    </row>
    <row r="13" spans="2:15">
      <c r="B13" t="s">
        <v>257</v>
      </c>
      <c r="C13" s="31">
        <v>249.1</v>
      </c>
      <c r="D13" s="31">
        <v>255.25</v>
      </c>
      <c r="E13" s="31">
        <v>257.55</v>
      </c>
      <c r="F13" s="31">
        <v>261.25</v>
      </c>
      <c r="G13" s="31">
        <v>269.95000000000005</v>
      </c>
      <c r="H13" s="31">
        <v>279</v>
      </c>
      <c r="I13" s="31">
        <v>286.64999999999998</v>
      </c>
      <c r="J13" s="31">
        <v>292.60000000000002</v>
      </c>
      <c r="K13" s="31">
        <v>298.42363263445759</v>
      </c>
    </row>
    <row r="14" spans="2:15">
      <c r="B14" t="s">
        <v>258</v>
      </c>
      <c r="C14" s="2">
        <v>215.76666666666662</v>
      </c>
      <c r="D14" s="2">
        <v>215.76666666666662</v>
      </c>
      <c r="E14" s="2">
        <v>215.76666666666662</v>
      </c>
      <c r="F14" s="2">
        <v>215.76666666666662</v>
      </c>
      <c r="G14" s="2">
        <v>215.76666666666662</v>
      </c>
      <c r="H14" s="2">
        <v>215.76666666666662</v>
      </c>
      <c r="I14" s="2">
        <v>215.76666666666662</v>
      </c>
      <c r="J14" s="2">
        <v>215.76666666666662</v>
      </c>
      <c r="K14" s="2">
        <v>215.76666666666662</v>
      </c>
    </row>
    <row r="15" spans="2:15">
      <c r="C15" s="28">
        <f>C13/C14</f>
        <v>1.1544878727019932</v>
      </c>
      <c r="D15" s="28">
        <f t="shared" ref="D15:K15" si="3">D13/D14</f>
        <v>1.1829908852155109</v>
      </c>
      <c r="E15" s="28">
        <f t="shared" si="3"/>
        <v>1.1936505484319484</v>
      </c>
      <c r="F15" s="28">
        <f t="shared" si="3"/>
        <v>1.2107987023018696</v>
      </c>
      <c r="G15" s="28">
        <f t="shared" si="3"/>
        <v>1.2511200370770899</v>
      </c>
      <c r="H15" s="28">
        <f t="shared" si="3"/>
        <v>1.2930634945156807</v>
      </c>
      <c r="I15" s="28">
        <f t="shared" si="3"/>
        <v>1.3285184613007881</v>
      </c>
      <c r="J15" s="28">
        <f t="shared" si="3"/>
        <v>1.356094546578094</v>
      </c>
      <c r="K15" s="28">
        <f t="shared" si="3"/>
        <v>1.3830849650909516</v>
      </c>
    </row>
    <row r="19" spans="2:12">
      <c r="B19" s="1"/>
    </row>
    <row r="20" spans="2:12">
      <c r="D20" s="24"/>
      <c r="E20" s="24"/>
      <c r="F20" s="24"/>
      <c r="G20" s="24"/>
      <c r="H20" s="24"/>
      <c r="I20" s="24"/>
      <c r="J20" s="24"/>
      <c r="K20" s="24"/>
    </row>
    <row r="21" spans="2:12">
      <c r="D21" s="24"/>
      <c r="E21" s="24"/>
      <c r="F21" s="24"/>
      <c r="G21" s="24"/>
      <c r="H21" s="24"/>
      <c r="I21" s="24"/>
      <c r="J21" s="24"/>
      <c r="K21" s="24"/>
    </row>
    <row r="24" spans="2:12">
      <c r="D24" s="35"/>
      <c r="E24" s="35"/>
      <c r="F24" s="35"/>
      <c r="G24" s="35"/>
      <c r="H24" s="35"/>
      <c r="I24" s="35"/>
      <c r="J24" s="35"/>
      <c r="K24" s="35"/>
      <c r="L24" s="35"/>
    </row>
    <row r="25" spans="2:12">
      <c r="B25" s="1"/>
      <c r="D25" s="37"/>
      <c r="E25" s="37"/>
      <c r="F25" s="37"/>
      <c r="G25" s="37"/>
      <c r="H25" s="37"/>
      <c r="I25" s="37"/>
      <c r="J25" s="37"/>
      <c r="K25" s="37"/>
    </row>
    <row r="26" spans="2:12">
      <c r="D26" s="38"/>
      <c r="E26" s="38"/>
      <c r="F26" s="38"/>
      <c r="G26" s="38"/>
      <c r="H26" s="38"/>
      <c r="I26" s="38"/>
      <c r="J26" s="38"/>
      <c r="K26" s="38"/>
      <c r="L26" s="39"/>
    </row>
    <row r="27" spans="2:12">
      <c r="C27" s="26"/>
      <c r="D27" s="38"/>
      <c r="E27" s="38"/>
      <c r="F27" s="38"/>
      <c r="G27" s="38"/>
      <c r="H27" s="38"/>
      <c r="I27" s="38"/>
      <c r="J27" s="26"/>
      <c r="K27" s="38"/>
    </row>
    <row r="28" spans="2:12">
      <c r="D28" s="37"/>
      <c r="E28" s="37"/>
      <c r="F28" s="37"/>
      <c r="G28" s="37"/>
      <c r="H28" s="37"/>
      <c r="I28" s="37"/>
      <c r="J28" s="37"/>
      <c r="K28" s="37"/>
    </row>
    <row r="29" spans="2:12">
      <c r="B29" s="1"/>
      <c r="D29" s="37"/>
      <c r="E29" s="37"/>
      <c r="F29" s="37"/>
      <c r="G29" s="37"/>
      <c r="H29" s="37"/>
      <c r="I29" s="37"/>
      <c r="J29" s="37"/>
      <c r="K29" s="37"/>
    </row>
    <row r="30" spans="2:12">
      <c r="D30" s="38"/>
      <c r="E30" s="38"/>
      <c r="F30" s="38"/>
      <c r="G30" s="38"/>
      <c r="H30" s="38"/>
      <c r="I30" s="38"/>
      <c r="J30" s="38"/>
      <c r="K30" s="38"/>
      <c r="L30" s="39"/>
    </row>
    <row r="31" spans="2:12">
      <c r="C31" s="26"/>
      <c r="D31" s="38"/>
      <c r="E31" s="38"/>
      <c r="F31" s="38"/>
      <c r="G31" s="38"/>
      <c r="H31" s="38"/>
      <c r="I31" s="38"/>
      <c r="J31" s="26"/>
      <c r="K31" s="38"/>
    </row>
    <row r="32" spans="2:12">
      <c r="D32" s="37"/>
      <c r="E32" s="37"/>
      <c r="F32" s="37"/>
      <c r="G32" s="37"/>
      <c r="H32" s="37"/>
      <c r="I32" s="37"/>
      <c r="J32" s="37"/>
      <c r="K32" s="37"/>
    </row>
    <row r="33" spans="2:12">
      <c r="B33" s="1"/>
      <c r="D33" s="37"/>
      <c r="E33" s="37"/>
      <c r="F33" s="37"/>
      <c r="G33" s="37"/>
      <c r="H33" s="37"/>
      <c r="I33" s="37"/>
      <c r="J33" s="37"/>
      <c r="K33" s="37"/>
    </row>
    <row r="34" spans="2:12">
      <c r="D34" s="38"/>
      <c r="E34" s="38"/>
      <c r="F34" s="38"/>
      <c r="G34" s="38"/>
      <c r="H34" s="38"/>
      <c r="I34" s="38"/>
      <c r="J34" s="38"/>
      <c r="K34" s="38"/>
      <c r="L34" s="38"/>
    </row>
    <row r="35" spans="2:12">
      <c r="C35" s="26"/>
      <c r="D35" s="38"/>
      <c r="E35" s="38"/>
      <c r="F35" s="38"/>
      <c r="G35" s="38"/>
      <c r="H35" s="38"/>
      <c r="I35" s="38"/>
      <c r="J35" s="38"/>
      <c r="K35" s="38"/>
    </row>
  </sheetData>
  <pageMargins left="0.7" right="0.7" top="0.75" bottom="0.75" header="0.3" footer="0.3"/>
  <pageSetup paperSize="9"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B33CB-2600-4332-A5B0-C9FBFA15C7DE}">
  <dimension ref="B1:H19"/>
  <sheetViews>
    <sheetView showGridLines="0" zoomScale="145" zoomScaleNormal="145" workbookViewId="0">
      <selection activeCell="E3" sqref="E3"/>
    </sheetView>
  </sheetViews>
  <sheetFormatPr defaultRowHeight="13.2"/>
  <cols>
    <col min="2" max="2" width="56.21875" bestFit="1" customWidth="1"/>
  </cols>
  <sheetData>
    <row r="1" spans="2:8" ht="13.8" thickBot="1">
      <c r="B1" s="27" t="s">
        <v>244</v>
      </c>
      <c r="D1" s="69" t="s">
        <v>45</v>
      </c>
      <c r="E1" s="69" t="s">
        <v>46</v>
      </c>
      <c r="F1" s="69" t="s">
        <v>47</v>
      </c>
      <c r="G1" s="69" t="s">
        <v>48</v>
      </c>
      <c r="H1" s="69" t="s">
        <v>49</v>
      </c>
    </row>
    <row r="2" spans="2:8">
      <c r="B2" t="s">
        <v>259</v>
      </c>
      <c r="C2" s="3"/>
      <c r="D2" s="3">
        <f>D10</f>
        <v>1.0847835302284383</v>
      </c>
      <c r="E2" s="3">
        <f t="shared" ref="E2:H2" si="0">E10</f>
        <v>1.1798701061894177</v>
      </c>
      <c r="F2" s="3">
        <f t="shared" si="0"/>
        <v>1.2411966917132644</v>
      </c>
      <c r="G2" s="3">
        <f t="shared" si="0"/>
        <v>1.2451864149158316</v>
      </c>
      <c r="H2" s="3">
        <f t="shared" si="0"/>
        <v>1.2395712150403304</v>
      </c>
    </row>
    <row r="3" spans="2:8">
      <c r="B3" t="s">
        <v>102</v>
      </c>
      <c r="D3" s="3">
        <f>D15</f>
        <v>1.1292169796764278</v>
      </c>
      <c r="E3" s="3">
        <f t="shared" ref="E3:H3" si="1">E15</f>
        <v>1.2223879490900964</v>
      </c>
      <c r="F3" s="3">
        <f t="shared" si="1"/>
        <v>1.2467527246137471</v>
      </c>
      <c r="G3" s="3">
        <f t="shared" si="1"/>
        <v>1.240711341030807</v>
      </c>
      <c r="H3" s="3">
        <f t="shared" si="1"/>
        <v>1.2403071023206147</v>
      </c>
    </row>
    <row r="4" spans="2:8">
      <c r="B4" t="s">
        <v>260</v>
      </c>
      <c r="D4" s="3">
        <f>C15</f>
        <v>1.0533528227824487</v>
      </c>
    </row>
    <row r="8" spans="2:8" ht="13.8" thickBot="1"/>
    <row r="9" spans="2:8" ht="13.8" thickBot="1">
      <c r="D9" s="69" t="s">
        <v>45</v>
      </c>
      <c r="E9" s="69" t="s">
        <v>46</v>
      </c>
      <c r="F9" s="69" t="s">
        <v>47</v>
      </c>
      <c r="G9" s="69" t="s">
        <v>48</v>
      </c>
      <c r="H9" s="69" t="s">
        <v>49</v>
      </c>
    </row>
    <row r="10" spans="2:8">
      <c r="B10" t="s">
        <v>259</v>
      </c>
      <c r="C10" s="3"/>
      <c r="D10" s="28">
        <v>1.0847835302284383</v>
      </c>
      <c r="E10" s="28">
        <v>1.1798701061894177</v>
      </c>
      <c r="F10" s="28">
        <v>1.2411966917132644</v>
      </c>
      <c r="G10" s="28">
        <v>1.2451864149158316</v>
      </c>
      <c r="H10" s="28">
        <v>1.2395712150403304</v>
      </c>
    </row>
    <row r="11" spans="2:8" ht="13.8" thickBot="1"/>
    <row r="12" spans="2:8" ht="13.8" thickBot="1">
      <c r="B12" t="s">
        <v>256</v>
      </c>
      <c r="C12" s="68">
        <v>44256</v>
      </c>
      <c r="D12" s="68">
        <f t="shared" ref="D12:H12" si="2">EDATE(C12,12)</f>
        <v>44621</v>
      </c>
      <c r="E12" s="68">
        <f t="shared" si="2"/>
        <v>44986</v>
      </c>
      <c r="F12" s="68">
        <f t="shared" si="2"/>
        <v>45352</v>
      </c>
      <c r="G12" s="68">
        <f t="shared" si="2"/>
        <v>45717</v>
      </c>
      <c r="H12" s="68">
        <f t="shared" si="2"/>
        <v>46082</v>
      </c>
    </row>
    <row r="13" spans="2:8">
      <c r="B13" t="s">
        <v>261</v>
      </c>
      <c r="C13" s="31">
        <v>298.42363263445759</v>
      </c>
      <c r="D13" s="31">
        <v>319.91658048382931</v>
      </c>
      <c r="E13" s="31">
        <v>346.31269254346671</v>
      </c>
      <c r="F13" s="31">
        <v>353.21543648911302</v>
      </c>
      <c r="G13" s="31">
        <v>351.50386217520293</v>
      </c>
      <c r="H13" s="31">
        <v>351.38933797994946</v>
      </c>
    </row>
    <row r="14" spans="2:8">
      <c r="B14" t="s">
        <v>262</v>
      </c>
      <c r="C14" s="2">
        <v>283.30833333333334</v>
      </c>
      <c r="D14" s="2">
        <v>283.30833333333334</v>
      </c>
      <c r="E14" s="2">
        <v>283.30833333333334</v>
      </c>
      <c r="F14" s="2">
        <v>283.30833333333334</v>
      </c>
      <c r="G14" s="2">
        <v>283.30833333333334</v>
      </c>
      <c r="H14" s="2">
        <v>283.30833333333334</v>
      </c>
    </row>
    <row r="15" spans="2:8">
      <c r="C15" s="28">
        <f t="shared" ref="C15:H15" si="3">C13/C14</f>
        <v>1.0533528227824487</v>
      </c>
      <c r="D15" s="28">
        <f t="shared" si="3"/>
        <v>1.1292169796764278</v>
      </c>
      <c r="E15" s="28">
        <f t="shared" si="3"/>
        <v>1.2223879490900964</v>
      </c>
      <c r="F15" s="28">
        <f t="shared" si="3"/>
        <v>1.2467527246137471</v>
      </c>
      <c r="G15" s="28">
        <f t="shared" si="3"/>
        <v>1.240711341030807</v>
      </c>
      <c r="H15" s="28">
        <f t="shared" si="3"/>
        <v>1.2403071023206147</v>
      </c>
    </row>
    <row r="16" spans="2:8">
      <c r="D16" s="99"/>
      <c r="E16" s="99"/>
      <c r="F16" s="99"/>
      <c r="G16" s="99"/>
      <c r="H16" s="99"/>
    </row>
    <row r="19" spans="8:8">
      <c r="H19" s="100"/>
    </row>
  </sheetData>
  <pageMargins left="0.7" right="0.7" top="0.75" bottom="0.75" header="0.3" footer="0.3"/>
  <pageSetup paperSize="9" orientation="portrait"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6e1bbde-16dd-49de-9a92-988d359cd6e4">
      <UserInfo>
        <DisplayName>Cuthbert, Sarah</DisplayName>
        <AccountId>40</AccountId>
        <AccountType/>
      </UserInfo>
    </SharedWithUsers>
    <Number xmlns="28344a50-20ee-46b1-93e0-1faae7350029" xsi:nil="true"/>
    <TaxCatchAll xmlns="cadce026-d35b-4a62-a2ee-1436bb44fb55" xsi:nil="true"/>
    <lcf76f155ced4ddcb4097134ff3c332f xmlns="28344a50-20ee-46b1-93e0-1faae735002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51C4DF7D45DB248AC86FE0097C440F5" ma:contentTypeVersion="19" ma:contentTypeDescription="Create a new document." ma:contentTypeScope="" ma:versionID="6811627abaa663e3023643538cbf30d8">
  <xsd:schema xmlns:xsd="http://www.w3.org/2001/XMLSchema" xmlns:xs="http://www.w3.org/2001/XMLSchema" xmlns:p="http://schemas.microsoft.com/office/2006/metadata/properties" xmlns:ns2="28344a50-20ee-46b1-93e0-1faae7350029" xmlns:ns3="66e1bbde-16dd-49de-9a92-988d359cd6e4" xmlns:ns4="cadce026-d35b-4a62-a2ee-1436bb44fb55" targetNamespace="http://schemas.microsoft.com/office/2006/metadata/properties" ma:root="true" ma:fieldsID="4509142accae030eefe6dfb23268b26f" ns2:_="" ns3:_="" ns4:_="">
    <xsd:import namespace="28344a50-20ee-46b1-93e0-1faae7350029"/>
    <xsd:import namespace="66e1bbde-16dd-49de-9a92-988d359cd6e4"/>
    <xsd:import namespace="cadce026-d35b-4a62-a2ee-1436bb44fb55"/>
    <xsd:element name="properties">
      <xsd:complexType>
        <xsd:sequence>
          <xsd:element name="documentManagement">
            <xsd:complexType>
              <xsd:all>
                <xsd:element ref="ns2:Number" minOccurs="0"/>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344a50-20ee-46b1-93e0-1faae7350029" elementFormDefault="qualified">
    <xsd:import namespace="http://schemas.microsoft.com/office/2006/documentManagement/types"/>
    <xsd:import namespace="http://schemas.microsoft.com/office/infopath/2007/PartnerControls"/>
    <xsd:element name="Number" ma:index="8" nillable="true" ma:displayName="Number" ma:format="Dropdown" ma:internalName="Number" ma:percentage="FALSE">
      <xsd:simpleType>
        <xsd:restriction base="dms:Number"/>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6e1bbde-16dd-49de-9a92-988d359cd6e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a93aaca9-7bf0-4da7-adb9-6d7ac16f023e}" ma:internalName="TaxCatchAll" ma:showField="CatchAllData" ma:web="66e1bbde-16dd-49de-9a92-988d359cd6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2CE145-BE89-4820-BD4B-1FF8708AE5BC}">
  <ds:schemaRefs>
    <ds:schemaRef ds:uri="28344a50-20ee-46b1-93e0-1faae735002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66e1bbde-16dd-49de-9a92-988d359cd6e4"/>
    <ds:schemaRef ds:uri="cadce026-d35b-4a62-a2ee-1436bb44fb55"/>
    <ds:schemaRef ds:uri="http://www.w3.org/XML/1998/namespace"/>
    <ds:schemaRef ds:uri="http://purl.org/dc/dcmitype/"/>
  </ds:schemaRefs>
</ds:datastoreItem>
</file>

<file path=customXml/itemProps2.xml><?xml version="1.0" encoding="utf-8"?>
<ds:datastoreItem xmlns:ds="http://schemas.openxmlformats.org/officeDocument/2006/customXml" ds:itemID="{571E6AF1-28AF-4A4F-BC99-E09F2F3C32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344a50-20ee-46b1-93e0-1faae7350029"/>
    <ds:schemaRef ds:uri="66e1bbde-16dd-49de-9a92-988d359cd6e4"/>
    <ds:schemaRef ds:uri="cadce026-d35b-4a62-a2ee-1436bb44f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08EB1F-1280-4546-87CA-8D992DB6004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Coversheet</vt:lpstr>
      <vt:lpstr>NGET AIP 2022 - T2 </vt:lpstr>
      <vt:lpstr>ET workings T2 </vt:lpstr>
      <vt:lpstr>RPI</vt:lpstr>
      <vt:lpstr>CPIH</vt:lpstr>
      <vt:lpstr>'ET workings T2 '!m_live_results</vt:lpstr>
    </vt:vector>
  </TitlesOfParts>
  <Manager/>
  <Company>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Habib Choudhury</dc:creator>
  <cp:keywords/>
  <dc:description/>
  <cp:lastModifiedBy>Thompson, Rebekah</cp:lastModifiedBy>
  <cp:revision/>
  <dcterms:created xsi:type="dcterms:W3CDTF">2012-12-10T18:07:38Z</dcterms:created>
  <dcterms:modified xsi:type="dcterms:W3CDTF">2022-12-14T09:24:36Z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0x010100951C4DF7D45DB248AC86FE0097C440F5</vt:lpwstr>
  </property>
  <property fmtid="{D5CDD505-2E9C-101B-9397-08002B2CF9AE}" pid="3" name="Order">
    <vt:r8>546800</vt:r8>
  </property>
  <property fmtid="{D5CDD505-2E9C-101B-9397-08002B2CF9AE}" pid="4" name="MediaServiceImageTags">
    <vt:lpwstr/>
  </property>
</Properties>
</file>